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mmortamento mutuo excel xls" sheetId="1" r:id="rId1"/>
  </sheets>
  <definedNames>
    <definedName name="Ammont_prestito" localSheetId="0">'Ammortamento mutuo excel xls'!$D$10</definedName>
    <definedName name="_xlnm.Print_Area" localSheetId="0">'Ammortamento mutuo excel xls'!$B$6:$H$141</definedName>
    <definedName name="Bil.Iniz" localSheetId="0">IF('Ammortamento mutuo excel xls'!IU1&lt;&gt;"",'Ammortamento mutuo excel xls'!D65536,"")</definedName>
    <definedName name="Bilancio.finale" localSheetId="0">IF('Ammortamento mutuo excel xls'!IR1&lt;&gt;"",'Ammortamento mutuo excel xls'!IT1-'Ammortamento mutuo excel xls'!IV1,"")</definedName>
    <definedName name="Bilancio_iniz_tab" localSheetId="0">'Ammortamento mutuo excel xls'!$H$18</definedName>
    <definedName name="Capitale" localSheetId="0">IF('Ammortamento mutuo excel xls'!IS1&lt;&gt;"",MIN('Ammortamento mutuo excel xls'!IU1,'Ammortamento mutuo excel xls'!Pagam_da_usare-'Ammortamento mutuo excel xls'!IV1),"")</definedName>
    <definedName name="Data_inizio_tabella" localSheetId="0">'Ammortamento mutuo excel xls'!$H$10</definedName>
    <definedName name="Durata_in_anni" localSheetId="0">'Ammortamento mutuo excel xls'!$D$12</definedName>
    <definedName name="Durata_in_anni">#REF!</definedName>
    <definedName name="Interesse" localSheetId="0">IF('Ammortamento mutuo excel xls'!IT1&lt;&gt;"",'Ammortamento mutuo excel xls'!IV1*'Ammortamento mutuo excel xls'!Tasso_periodico,"")</definedName>
    <definedName name="Interesse.Comp" localSheetId="0">IF('Ammortamento mutuo excel xls'!IQ1&lt;&gt;"",'Ammortamento mutuo excel xls'!A65536+'Ammortamento mutuo excel xls'!IT1,"")</definedName>
    <definedName name="Interesse_tabella" localSheetId="0">'Ammortamento mutuo excel xls'!$H$19</definedName>
    <definedName name="Mostra.Data" localSheetId="0">IF('Ammortamento mutuo excel xls'!IV1&lt;&gt;"",DATE(YEAR('Ammortamento mutuo excel xls'!Primo_pagam),MONTH('Ammortamento mutuo excel xls'!Primo_pagam)+('Ammortamento mutuo excel xls'!IV1-1)*12/'Ammortamento mutuo excel xls'!Pagam_per_anno,DAY('Ammortamento mutuo excel xls'!Primo_pagam)),"")</definedName>
    <definedName name="pagam.Num" localSheetId="0">IF(OR('Ammortamento mutuo excel xls'!A65536="",'Ammortamento mutuo excel xls'!A65536='Ammortamento mutuo excel xls'!Totale_pagam),"",'Ammortamento mutuo excel xls'!A65536+1)</definedName>
    <definedName name="Pagam_calcolato" localSheetId="0">'Ammortamento mutuo excel xls'!$D$16</definedName>
    <definedName name="Pagam_da_usare" localSheetId="0">'Ammortamento mutuo excel xls'!$D$18</definedName>
    <definedName name="Pagam_inizio_tabella" localSheetId="0">'Ammortamento mutuo excel xls'!$H$11</definedName>
    <definedName name="Pagam_per_anno" localSheetId="0">'Ammortamento mutuo excel xls'!$D$13</definedName>
    <definedName name="Pagam_per_anno">#REF!</definedName>
    <definedName name="Pagam_registrato" localSheetId="0">'Ammortamento mutuo excel xls'!$D$15</definedName>
    <definedName name="Play">656277505</definedName>
    <definedName name="Primo_pagam" localSheetId="0">'Ammortamento mutuo excel xls'!$D$14</definedName>
    <definedName name="Primo_pagam_num" localSheetId="0">'Ammortamento mutuo excel xls'!$D$19</definedName>
    <definedName name="Tasso_inter_annuale" localSheetId="0">'Ammortamento mutuo excel xls'!$D$11</definedName>
    <definedName name="Tasso_inter_annuale">#REF!</definedName>
    <definedName name="Tasso_periodico" localSheetId="0">'Ammortamento mutuo excel xls'!Tasso_inter_annuale/'Ammortamento mutuo excel xls'!Pagam_per_anno</definedName>
    <definedName name="_xlnm.Print_Titles" localSheetId="0">'Ammortamento mutuo excel xls'!$20:$21</definedName>
    <definedName name="Totale_pagam" localSheetId="0">'Ammortamento mutuo excel xls'!Pagam_per_anno*'Ammortamento mutuo excel xls'!Durata_in_anni</definedName>
    <definedName name="VBAdvanced.VB_Branch_Example" localSheetId="0">'Ammortamento mutuo excel xls'!VBAdvanced.VB_Branch_Example</definedName>
    <definedName name="VBAdvanced.VB_Branch_Example">[0]!VBAdvanced.VB_Branch_Example</definedName>
    <definedName name="VBAdvanced.VB_GetWindowsDirectory" localSheetId="0">'Ammortamento mutuo excel xls'!VBAdvanced.VB_GetWindowsDirectory</definedName>
    <definedName name="VBAdvanced.VB_GetWindowsDirectory">[0]!VBAdvanced.VB_GetWindowsDirectory</definedName>
  </definedNames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B22" authorId="0">
      <text>
        <r>
          <rPr>
            <b/>
            <sz val="10"/>
            <color indexed="10"/>
            <rFont val="Tahoma"/>
            <family val="2"/>
          </rPr>
          <t>Con il rimborso della prima rata ha inizio il vero e proprio ammortamento composto da una quota interessi ed una capitale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0"/>
            <color indexed="10"/>
            <rFont val="Tahoma"/>
            <family val="2"/>
          </rPr>
          <t>Puoi cambiare la data e personalizzarla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>Indica i giorni di preammortamento tecnico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 xml:space="preserve">Puoi creare anche rate bimestrali, semestrali, annuali etc. specificando il numero di rate in un anno… Per es. 1 è una rata annuale, 12 mensile...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<sst xmlns="http://schemas.openxmlformats.org/spreadsheetml/2006/main" count="37" uniqueCount="37">
  <si>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Pagamento registrato:</t>
  </si>
  <si>
    <t>CALCOLO</t>
  </si>
  <si>
    <t>Pagamento:</t>
  </si>
  <si>
    <t>1° pagamento della tabella:</t>
  </si>
  <si>
    <t>Debito Residuo</t>
  </si>
  <si>
    <t>Riporto del debito</t>
  </si>
  <si>
    <t>delle rate</t>
  </si>
  <si>
    <t>Progressione</t>
  </si>
  <si>
    <t>Scadenza di</t>
  </si>
  <si>
    <t>ogni singola rata</t>
  </si>
  <si>
    <t>a rata pagata</t>
  </si>
  <si>
    <t>Somma degli</t>
  </si>
  <si>
    <t>interessi a scalare</t>
  </si>
  <si>
    <t>prima del pagamento</t>
  </si>
  <si>
    <t xml:space="preserve">Rata: </t>
  </si>
  <si>
    <t>quota interessi</t>
  </si>
  <si>
    <t>Rata:</t>
  </si>
  <si>
    <t>Quota capitale</t>
  </si>
  <si>
    <t>calcolo interessi preammortamento tecnico e finanziario</t>
  </si>
  <si>
    <t xml:space="preserve">   tipo di finanziamento come un mutuo o un prestito personale etc.</t>
  </si>
  <si>
    <t>Giorni di Preammortamento Tecnico &gt;</t>
  </si>
  <si>
    <t>Rata di Preammortamento Tecnico &gt;</t>
  </si>
  <si>
    <t>Tasso di interesse Tan annuo &gt;</t>
  </si>
  <si>
    <t>Importo del finanziamento o mutuo &gt;</t>
  </si>
  <si>
    <t>Durata finanziamento o mutuo in anni &gt;</t>
  </si>
  <si>
    <t>Numero delle rate ogni anno &gt;</t>
  </si>
  <si>
    <t>Scadenza pagamento 1^ rata &gt;</t>
  </si>
  <si>
    <t>Costo annuale del finanziamento mutuo &gt;</t>
  </si>
  <si>
    <t xml:space="preserve">   Per farlo vai su &gt;</t>
  </si>
  <si>
    <t xml:space="preserve">   NB: il calcolo del PreAmmortamento è universale e quindi utilizzabile per qualsiasi</t>
  </si>
  <si>
    <t xml:space="preserve">   Quesito: è possibile calcolare il preammortamento finanziario? Risposta: si! </t>
  </si>
  <si>
    <t>Costo della prima e singola rata a regime &gt;</t>
  </si>
  <si>
    <t>Finanziamenti e Prestiti Personali Fino a 15 Anni o 180 Rate</t>
  </si>
  <si>
    <t>Calcolo Rinegoziazione &amp; Surroga Mutuo Finanziamento</t>
  </si>
  <si>
    <t>Correlate al calcolo interessi preammortamento tecnico excel xls:</t>
  </si>
  <si>
    <t>Finanziamento Mutuo Con Pagamento Prima Rata Dopo 6 o 12 Mesi</t>
  </si>
  <si>
    <t xml:space="preserve"> File calcolo interessi di preammortamento tecnico di un mutuo o altro finanziamento by SocialFin.it - 2024 Version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</si>
</sst>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_-[$€-410]\ * #,##0.00_-;\-[$€-410]\ * #,##0.00_-;_-[$€-410]\ * &quot;-&quot;??_-;_-@_-"/>
    <numFmt numFmtId="196" formatCode="[$-410]dddd\ d\ mmmm\ yyyy"/>
    <numFmt numFmtId="197" formatCode="h\.mm\.ss"/>
    <numFmt numFmtId="198" formatCode="&quot;€&quot;\ #,##0.00"/>
    <numFmt numFmtId="199" formatCode=";;"/>
  </numFmts>
  <fonts count="9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sz val="10"/>
      <color indexed="8"/>
      <name val="Arial"/>
      <family val="0"/>
    </font>
    <font>
      <b/>
      <sz val="9"/>
      <color indexed="9"/>
      <name val="Arial"/>
      <family val="2"/>
    </font>
    <font>
      <sz val="13"/>
      <name val="Arial"/>
      <family val="2"/>
    </font>
    <font>
      <sz val="10"/>
      <name val="Courier New"/>
      <family val="3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8"/>
      <name val="Arial"/>
      <family val="2"/>
    </font>
    <font>
      <b/>
      <u val="single"/>
      <sz val="10"/>
      <color indexed="56"/>
      <name val="Arial"/>
      <family val="2"/>
    </font>
    <font>
      <b/>
      <sz val="12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9"/>
      <name val="Arial"/>
      <family val="2"/>
    </font>
    <font>
      <b/>
      <sz val="13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FF"/>
      <name val="Arial"/>
      <family val="2"/>
    </font>
    <font>
      <sz val="10"/>
      <color theme="1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sz val="10"/>
      <color theme="3" tint="-0.24997000396251678"/>
      <name val="Arial"/>
      <family val="2"/>
    </font>
    <font>
      <b/>
      <u val="single"/>
      <sz val="10"/>
      <color theme="3"/>
      <name val="Arial"/>
      <family val="2"/>
    </font>
    <font>
      <b/>
      <sz val="12"/>
      <color theme="1"/>
      <name val="Arial"/>
      <family val="2"/>
    </font>
    <font>
      <sz val="11"/>
      <color theme="3" tint="-0.24997000396251678"/>
      <name val="Calibri"/>
      <family val="2"/>
    </font>
    <font>
      <b/>
      <sz val="12"/>
      <color theme="0"/>
      <name val="Arial"/>
      <family val="2"/>
    </font>
    <font>
      <b/>
      <sz val="13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sz val="9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3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194" fontId="1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5" fillId="0" borderId="10" xfId="46" applyFont="1" applyFill="1" applyBorder="1" applyAlignment="1">
      <alignment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6" fillId="0" borderId="0" xfId="46" applyFont="1" applyFill="1" applyAlignment="1">
      <alignment/>
    </xf>
    <xf numFmtId="188" fontId="5" fillId="0" borderId="0" xfId="46" applyFont="1" applyFill="1" applyBorder="1" applyAlignment="1">
      <alignment/>
    </xf>
    <xf numFmtId="188" fontId="0" fillId="0" borderId="0" xfId="46" applyFont="1" applyAlignment="1">
      <alignment vertical="center"/>
    </xf>
    <xf numFmtId="188" fontId="74" fillId="0" borderId="11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1" fillId="0" borderId="0" xfId="46" applyFont="1" applyBorder="1" applyAlignment="1">
      <alignment horizontal="right" vertical="center"/>
    </xf>
    <xf numFmtId="188" fontId="75" fillId="0" borderId="0" xfId="46" applyFont="1" applyAlignment="1">
      <alignment/>
    </xf>
    <xf numFmtId="188" fontId="76" fillId="0" borderId="0" xfId="46" applyFont="1" applyFill="1" applyBorder="1" applyAlignment="1">
      <alignment vertical="center"/>
    </xf>
    <xf numFmtId="188" fontId="74" fillId="0" borderId="0" xfId="46" applyFont="1" applyFill="1" applyBorder="1" applyAlignment="1">
      <alignment vertical="center"/>
    </xf>
    <xf numFmtId="10" fontId="77" fillId="0" borderId="0" xfId="46" applyNumberFormat="1" applyFont="1" applyFill="1" applyBorder="1" applyAlignment="1" applyProtection="1">
      <alignment horizontal="right" vertical="center"/>
      <protection locked="0"/>
    </xf>
    <xf numFmtId="170" fontId="77" fillId="0" borderId="0" xfId="49" applyNumberFormat="1" applyFont="1" applyFill="1" applyBorder="1" applyAlignment="1" applyProtection="1">
      <alignment horizontal="right" vertical="center"/>
      <protection locked="0"/>
    </xf>
    <xf numFmtId="41" fontId="77" fillId="0" borderId="0" xfId="49" applyFont="1" applyFill="1" applyBorder="1" applyAlignment="1" applyProtection="1">
      <alignment horizontal="right" vertical="center"/>
      <protection locked="0"/>
    </xf>
    <xf numFmtId="14" fontId="77" fillId="0" borderId="0" xfId="49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88" fontId="0" fillId="0" borderId="0" xfId="46" applyFont="1" applyAlignment="1">
      <alignment/>
    </xf>
    <xf numFmtId="0" fontId="7" fillId="0" borderId="0" xfId="0" applyFont="1" applyFill="1" applyAlignment="1" applyProtection="1">
      <alignment/>
      <protection/>
    </xf>
    <xf numFmtId="188" fontId="1" fillId="0" borderId="0" xfId="46" applyFont="1" applyFill="1" applyAlignment="1">
      <alignment vertical="center"/>
    </xf>
    <xf numFmtId="188" fontId="1" fillId="0" borderId="0" xfId="46" applyFont="1" applyFill="1" applyAlignment="1">
      <alignment/>
    </xf>
    <xf numFmtId="188" fontId="5" fillId="0" borderId="0" xfId="46" applyFont="1" applyFill="1" applyAlignment="1">
      <alignment/>
    </xf>
    <xf numFmtId="188" fontId="1" fillId="0" borderId="0" xfId="46" applyFont="1" applyFill="1" applyAlignment="1">
      <alignment/>
    </xf>
    <xf numFmtId="41" fontId="1" fillId="0" borderId="12" xfId="49" applyFont="1" applyFill="1" applyBorder="1" applyAlignment="1">
      <alignment horizontal="center"/>
    </xf>
    <xf numFmtId="41" fontId="5" fillId="0" borderId="12" xfId="49" applyFont="1" applyFill="1" applyBorder="1" applyAlignment="1">
      <alignment horizontal="center"/>
    </xf>
    <xf numFmtId="188" fontId="1" fillId="0" borderId="0" xfId="46" applyFont="1" applyAlignment="1">
      <alignment vertical="center"/>
    </xf>
    <xf numFmtId="188" fontId="1" fillId="0" borderId="0" xfId="46" applyFont="1" applyAlignment="1">
      <alignment/>
    </xf>
    <xf numFmtId="188" fontId="78" fillId="0" borderId="11" xfId="46" applyFont="1" applyFill="1" applyBorder="1" applyAlignment="1">
      <alignment vertical="center"/>
    </xf>
    <xf numFmtId="188" fontId="78" fillId="0" borderId="0" xfId="46" applyFont="1" applyFill="1" applyBorder="1" applyAlignment="1">
      <alignment vertical="center"/>
    </xf>
    <xf numFmtId="188" fontId="8" fillId="0" borderId="13" xfId="46" applyFont="1" applyBorder="1" applyAlignment="1">
      <alignment horizontal="right"/>
    </xf>
    <xf numFmtId="188" fontId="5" fillId="0" borderId="0" xfId="46" applyFont="1" applyAlignment="1">
      <alignment horizontal="right"/>
    </xf>
    <xf numFmtId="188" fontId="1" fillId="0" borderId="0" xfId="46" applyFont="1" applyAlignment="1">
      <alignment horizontal="right"/>
    </xf>
    <xf numFmtId="188" fontId="1" fillId="0" borderId="0" xfId="46" applyFont="1" applyAlignment="1">
      <alignment/>
    </xf>
    <xf numFmtId="14" fontId="1" fillId="0" borderId="12" xfId="46" applyNumberFormat="1" applyFont="1" applyBorder="1" applyAlignment="1">
      <alignment horizontal="center"/>
    </xf>
    <xf numFmtId="14" fontId="5" fillId="0" borderId="12" xfId="46" applyNumberFormat="1" applyFont="1" applyBorder="1" applyAlignment="1">
      <alignment horizontal="center"/>
    </xf>
    <xf numFmtId="188" fontId="5" fillId="33" borderId="0" xfId="46" applyFont="1" applyFill="1" applyAlignment="1">
      <alignment/>
    </xf>
    <xf numFmtId="188" fontId="5" fillId="33" borderId="0" xfId="46" applyFont="1" applyFill="1" applyAlignment="1">
      <alignment horizontal="left"/>
    </xf>
    <xf numFmtId="188" fontId="1" fillId="0" borderId="12" xfId="46" applyFont="1" applyBorder="1" applyAlignment="1">
      <alignment horizontal="center"/>
    </xf>
    <xf numFmtId="188" fontId="5" fillId="0" borderId="12" xfId="46" applyFont="1" applyBorder="1" applyAlignment="1">
      <alignment horizontal="center"/>
    </xf>
    <xf numFmtId="188" fontId="1" fillId="0" borderId="0" xfId="46" applyFont="1" applyBorder="1" applyAlignment="1">
      <alignment/>
    </xf>
    <xf numFmtId="188" fontId="5" fillId="0" borderId="0" xfId="46" applyFont="1" applyAlignment="1">
      <alignment/>
    </xf>
    <xf numFmtId="188" fontId="5" fillId="0" borderId="0" xfId="46" applyFont="1" applyAlignment="1">
      <alignment horizontal="centerContinuous"/>
    </xf>
    <xf numFmtId="188" fontId="1" fillId="0" borderId="10" xfId="46" applyFont="1" applyFill="1" applyBorder="1" applyAlignment="1">
      <alignment/>
    </xf>
    <xf numFmtId="188" fontId="1" fillId="0" borderId="0" xfId="46" applyFont="1" applyAlignment="1">
      <alignment horizontal="centerContinuous"/>
    </xf>
    <xf numFmtId="188" fontId="79" fillId="0" borderId="11" xfId="46" applyFont="1" applyFill="1" applyBorder="1" applyAlignment="1">
      <alignment vertical="center"/>
    </xf>
    <xf numFmtId="188" fontId="79" fillId="0" borderId="0" xfId="46" applyFont="1" applyFill="1" applyBorder="1" applyAlignment="1">
      <alignment vertical="center"/>
    </xf>
    <xf numFmtId="188" fontId="80" fillId="0" borderId="0" xfId="46" applyFont="1" applyFill="1" applyAlignment="1">
      <alignment/>
    </xf>
    <xf numFmtId="188" fontId="81" fillId="0" borderId="0" xfId="46" applyFont="1" applyFill="1" applyAlignment="1">
      <alignment horizontal="right"/>
    </xf>
    <xf numFmtId="188" fontId="80" fillId="0" borderId="0" xfId="46" applyFont="1" applyFill="1" applyAlignment="1">
      <alignment horizontal="centerContinuous"/>
    </xf>
    <xf numFmtId="188" fontId="80" fillId="0" borderId="10" xfId="46" applyFont="1" applyFill="1" applyBorder="1" applyAlignment="1">
      <alignment/>
    </xf>
    <xf numFmtId="188" fontId="80" fillId="0" borderId="12" xfId="46" applyFont="1" applyFill="1" applyBorder="1" applyAlignment="1">
      <alignment horizontal="center"/>
    </xf>
    <xf numFmtId="188" fontId="81" fillId="0" borderId="12" xfId="46" applyFont="1" applyFill="1" applyBorder="1" applyAlignment="1">
      <alignment horizontal="center"/>
    </xf>
    <xf numFmtId="188" fontId="1" fillId="0" borderId="0" xfId="46" applyFont="1" applyBorder="1" applyAlignment="1">
      <alignment horizontal="centerContinuous" vertical="top"/>
    </xf>
    <xf numFmtId="188" fontId="1" fillId="0" borderId="14" xfId="46" applyFont="1" applyBorder="1" applyAlignment="1">
      <alignment horizontal="center"/>
    </xf>
    <xf numFmtId="188" fontId="5" fillId="0" borderId="14" xfId="46" applyFont="1" applyBorder="1" applyAlignment="1">
      <alignment horizontal="center"/>
    </xf>
    <xf numFmtId="188" fontId="9" fillId="0" borderId="0" xfId="46" applyFont="1" applyBorder="1" applyAlignment="1">
      <alignment/>
    </xf>
    <xf numFmtId="193" fontId="82" fillId="0" borderId="0" xfId="46" applyNumberFormat="1" applyFont="1" applyFill="1" applyBorder="1" applyAlignment="1">
      <alignment horizontal="center" vertical="center"/>
    </xf>
    <xf numFmtId="188" fontId="76" fillId="0" borderId="0" xfId="46" applyFont="1" applyBorder="1" applyAlignment="1">
      <alignment horizontal="right" vertical="center"/>
    </xf>
    <xf numFmtId="0" fontId="1" fillId="0" borderId="0" xfId="46" applyNumberFormat="1" applyFont="1" applyBorder="1" applyAlignment="1">
      <alignment/>
    </xf>
    <xf numFmtId="0" fontId="5" fillId="0" borderId="0" xfId="46" applyNumberFormat="1" applyFont="1" applyBorder="1" applyAlignment="1">
      <alignment horizontal="right" vertical="center"/>
    </xf>
    <xf numFmtId="0" fontId="81" fillId="0" borderId="0" xfId="46" applyNumberFormat="1" applyFont="1" applyFill="1" applyBorder="1" applyAlignment="1">
      <alignment horizontal="right"/>
    </xf>
    <xf numFmtId="0" fontId="5" fillId="0" borderId="0" xfId="46" applyNumberFormat="1" applyFont="1" applyFill="1" applyBorder="1" applyAlignment="1">
      <alignment horizontal="left"/>
    </xf>
    <xf numFmtId="0" fontId="1" fillId="0" borderId="0" xfId="46" applyNumberFormat="1" applyFont="1" applyAlignment="1">
      <alignment/>
    </xf>
    <xf numFmtId="0" fontId="5" fillId="0" borderId="0" xfId="46" applyNumberFormat="1" applyFont="1" applyAlignment="1">
      <alignment/>
    </xf>
    <xf numFmtId="0" fontId="81" fillId="0" borderId="0" xfId="46" applyNumberFormat="1" applyFont="1" applyFill="1" applyAlignment="1">
      <alignment horizontal="right"/>
    </xf>
    <xf numFmtId="0" fontId="5" fillId="0" borderId="0" xfId="49" applyNumberFormat="1" applyFont="1" applyFill="1" applyBorder="1" applyAlignment="1">
      <alignment horizontal="left"/>
    </xf>
    <xf numFmtId="0" fontId="81" fillId="0" borderId="0" xfId="46" applyNumberFormat="1" applyFont="1" applyFill="1" applyAlignment="1">
      <alignment/>
    </xf>
    <xf numFmtId="198" fontId="77" fillId="0" borderId="0" xfId="46" applyNumberFormat="1" applyFont="1" applyFill="1" applyBorder="1" applyAlignment="1" applyProtection="1">
      <alignment horizontal="right" vertical="center"/>
      <protection locked="0"/>
    </xf>
    <xf numFmtId="0" fontId="83" fillId="0" borderId="0" xfId="52" applyFont="1" applyProtection="1">
      <alignment/>
      <protection/>
    </xf>
    <xf numFmtId="0" fontId="84" fillId="0" borderId="0" xfId="36" applyFont="1" applyFill="1" applyAlignment="1" applyProtection="1">
      <alignment vertical="center"/>
      <protection/>
    </xf>
    <xf numFmtId="0" fontId="11" fillId="0" borderId="0" xfId="36" applyNumberFormat="1" applyFont="1" applyFill="1" applyBorder="1" applyAlignment="1" applyProtection="1">
      <alignment vertical="center"/>
      <protection/>
    </xf>
    <xf numFmtId="194" fontId="11" fillId="0" borderId="0" xfId="36" applyNumberFormat="1" applyFont="1" applyFill="1" applyBorder="1" applyAlignment="1" applyProtection="1">
      <alignment vertical="center"/>
      <protection/>
    </xf>
    <xf numFmtId="194" fontId="11" fillId="0" borderId="0" xfId="36" applyNumberFormat="1" applyFont="1" applyFill="1" applyBorder="1" applyAlignment="1" applyProtection="1">
      <alignment/>
      <protection/>
    </xf>
    <xf numFmtId="0" fontId="11" fillId="0" borderId="0" xfId="36" applyNumberFormat="1" applyFont="1" applyFill="1" applyBorder="1" applyAlignment="1" applyProtection="1">
      <alignment/>
      <protection/>
    </xf>
    <xf numFmtId="193" fontId="82" fillId="0" borderId="0" xfId="46" applyNumberFormat="1" applyFont="1" applyFill="1" applyBorder="1" applyAlignment="1">
      <alignment horizontal="right" vertical="center"/>
    </xf>
    <xf numFmtId="199" fontId="82" fillId="0" borderId="0" xfId="46" applyNumberFormat="1" applyFont="1" applyFill="1" applyBorder="1" applyAlignment="1">
      <alignment horizontal="left" vertical="center"/>
    </xf>
    <xf numFmtId="188" fontId="78" fillId="0" borderId="15" xfId="46" applyFont="1" applyFill="1" applyBorder="1" applyAlignment="1">
      <alignment vertical="center"/>
    </xf>
    <xf numFmtId="198" fontId="76" fillId="0" borderId="0" xfId="46" applyNumberFormat="1" applyFont="1" applyAlignment="1">
      <alignment horizontal="right" vertical="center"/>
    </xf>
    <xf numFmtId="0" fontId="80" fillId="0" borderId="0" xfId="46" applyNumberFormat="1" applyFont="1" applyAlignment="1">
      <alignment horizontal="center" vertical="center"/>
    </xf>
    <xf numFmtId="188" fontId="85" fillId="0" borderId="0" xfId="46" applyFont="1" applyFill="1" applyAlignment="1">
      <alignment horizontal="right" vertical="center"/>
    </xf>
    <xf numFmtId="188" fontId="5" fillId="34" borderId="12" xfId="46" applyFont="1" applyFill="1" applyBorder="1" applyAlignment="1">
      <alignment horizontal="center"/>
    </xf>
    <xf numFmtId="188" fontId="1" fillId="34" borderId="0" xfId="46" applyFont="1" applyFill="1" applyAlignment="1">
      <alignment/>
    </xf>
    <xf numFmtId="0" fontId="5" fillId="0" borderId="0" xfId="46" applyNumberFormat="1" applyFont="1" applyAlignment="1">
      <alignment horizontal="center" vertical="center"/>
    </xf>
    <xf numFmtId="0" fontId="86" fillId="35" borderId="0" xfId="0" applyFont="1" applyFill="1" applyAlignment="1">
      <alignment/>
    </xf>
    <xf numFmtId="0" fontId="83" fillId="35" borderId="0" xfId="52" applyFont="1" applyFill="1" applyProtection="1">
      <alignment/>
      <protection/>
    </xf>
    <xf numFmtId="194" fontId="87" fillId="35" borderId="0" xfId="51" applyFont="1" applyFill="1" applyProtection="1">
      <alignment/>
      <protection/>
    </xf>
    <xf numFmtId="188" fontId="88" fillId="0" borderId="16" xfId="46" applyFont="1" applyFill="1" applyBorder="1" applyAlignment="1">
      <alignment vertical="center"/>
    </xf>
    <xf numFmtId="0" fontId="89" fillId="0" borderId="0" xfId="36" applyNumberFormat="1" applyFont="1" applyAlignment="1" applyProtection="1">
      <alignment/>
      <protection/>
    </xf>
    <xf numFmtId="0" fontId="89" fillId="0" borderId="0" xfId="36" applyNumberFormat="1" applyFont="1" applyFill="1" applyAlignment="1" applyProtection="1">
      <alignment/>
      <protection/>
    </xf>
    <xf numFmtId="188" fontId="77" fillId="0" borderId="17" xfId="46" applyFont="1" applyFill="1" applyBorder="1" applyAlignment="1">
      <alignment horizontal="center"/>
    </xf>
    <xf numFmtId="188" fontId="77" fillId="0" borderId="14" xfId="46" applyFont="1" applyFill="1" applyBorder="1" applyAlignment="1">
      <alignment horizontal="center"/>
    </xf>
    <xf numFmtId="188" fontId="77" fillId="0" borderId="17" xfId="46" applyFont="1" applyFill="1" applyBorder="1" applyAlignment="1">
      <alignment horizontal="center" vertical="center"/>
    </xf>
    <xf numFmtId="188" fontId="77" fillId="0" borderId="18" xfId="46" applyFont="1" applyFill="1" applyBorder="1" applyAlignment="1">
      <alignment horizontal="center" vertical="center"/>
    </xf>
    <xf numFmtId="188" fontId="90" fillId="0" borderId="18" xfId="46" applyFont="1" applyFill="1" applyBorder="1" applyAlignment="1">
      <alignment horizontal="center" vertical="center"/>
    </xf>
    <xf numFmtId="188" fontId="77" fillId="0" borderId="18" xfId="46" applyFont="1" applyFill="1" applyBorder="1" applyAlignment="1">
      <alignment horizontal="center"/>
    </xf>
    <xf numFmtId="0" fontId="77" fillId="0" borderId="0" xfId="46" applyNumberFormat="1" applyFont="1" applyAlignment="1">
      <alignment horizontal="left" vertical="center"/>
    </xf>
    <xf numFmtId="0" fontId="85" fillId="0" borderId="0" xfId="46" applyNumberFormat="1" applyFont="1" applyAlignment="1">
      <alignment vertical="top"/>
    </xf>
    <xf numFmtId="0" fontId="89" fillId="0" borderId="0" xfId="36" applyNumberFormat="1" applyFont="1" applyAlignment="1" applyProtection="1">
      <alignment vertical="top"/>
      <protection/>
    </xf>
    <xf numFmtId="0" fontId="89" fillId="0" borderId="0" xfId="36" applyNumberFormat="1" applyFont="1" applyFill="1" applyAlignment="1" applyProtection="1">
      <alignment vertical="top"/>
      <protection/>
    </xf>
    <xf numFmtId="0" fontId="76" fillId="36" borderId="19" xfId="46" applyNumberFormat="1" applyFont="1" applyFill="1" applyBorder="1" applyAlignment="1">
      <alignment vertical="center"/>
    </xf>
    <xf numFmtId="188" fontId="91" fillId="6" borderId="20" xfId="46" applyFont="1" applyFill="1" applyBorder="1" applyAlignment="1">
      <alignment vertical="center"/>
    </xf>
    <xf numFmtId="188" fontId="1" fillId="6" borderId="21" xfId="46" applyFont="1" applyFill="1" applyBorder="1" applyAlignment="1">
      <alignment horizontal="right" vertical="center"/>
    </xf>
    <xf numFmtId="198" fontId="82" fillId="6" borderId="22" xfId="46" applyNumberFormat="1" applyFont="1" applyFill="1" applyBorder="1" applyAlignment="1">
      <alignment vertical="center"/>
    </xf>
    <xf numFmtId="188" fontId="92" fillId="6" borderId="23" xfId="46" applyFont="1" applyFill="1" applyBorder="1" applyAlignment="1">
      <alignment vertical="center"/>
    </xf>
    <xf numFmtId="188" fontId="1" fillId="6" borderId="24" xfId="46" applyFont="1" applyFill="1" applyBorder="1" applyAlignment="1">
      <alignment horizontal="right" vertical="center"/>
    </xf>
    <xf numFmtId="188" fontId="1" fillId="6" borderId="12" xfId="46" applyFont="1" applyFill="1" applyBorder="1" applyAlignment="1">
      <alignment horizontal="center"/>
    </xf>
    <xf numFmtId="188" fontId="77" fillId="6" borderId="17" xfId="46" applyFont="1" applyFill="1" applyBorder="1" applyAlignment="1">
      <alignment horizontal="center"/>
    </xf>
    <xf numFmtId="188" fontId="77" fillId="6" borderId="18" xfId="46" applyFont="1" applyFill="1" applyBorder="1" applyAlignment="1">
      <alignment horizontal="center"/>
    </xf>
    <xf numFmtId="188" fontId="5" fillId="6" borderId="12" xfId="46" applyFont="1" applyFill="1" applyBorder="1" applyAlignment="1">
      <alignment horizontal="center"/>
    </xf>
    <xf numFmtId="188" fontId="93" fillId="0" borderId="0" xfId="46" applyFont="1" applyFill="1" applyAlignment="1">
      <alignment horizontal="right" vertical="center"/>
    </xf>
    <xf numFmtId="194" fontId="94" fillId="0" borderId="0" xfId="36" applyNumberFormat="1" applyFont="1" applyFill="1" applyAlignment="1" applyProtection="1">
      <alignment vertical="center"/>
      <protection/>
    </xf>
    <xf numFmtId="0" fontId="94" fillId="0" borderId="0" xfId="36" applyFont="1" applyFill="1" applyAlignment="1" applyProtection="1">
      <alignment vertical="center"/>
      <protection/>
    </xf>
    <xf numFmtId="194" fontId="95" fillId="0" borderId="0" xfId="36" applyNumberFormat="1" applyFont="1" applyFill="1" applyAlignment="1" applyProtection="1">
      <alignment/>
      <protection/>
    </xf>
    <xf numFmtId="0" fontId="95" fillId="0" borderId="0" xfId="36" applyFont="1" applyFill="1" applyAlignment="1" applyProtection="1">
      <alignment/>
      <protection/>
    </xf>
    <xf numFmtId="41" fontId="1" fillId="37" borderId="25" xfId="49" applyFont="1" applyFill="1" applyBorder="1" applyAlignment="1">
      <alignment horizontal="center"/>
    </xf>
    <xf numFmtId="14" fontId="1" fillId="37" borderId="0" xfId="46" applyNumberFormat="1" applyFont="1" applyFill="1" applyBorder="1" applyAlignment="1">
      <alignment horizontal="center"/>
    </xf>
    <xf numFmtId="188" fontId="1" fillId="37" borderId="12" xfId="46" applyFont="1" applyFill="1" applyBorder="1" applyAlignment="1">
      <alignment horizontal="center"/>
    </xf>
    <xf numFmtId="188" fontId="80" fillId="37" borderId="12" xfId="46" applyFont="1" applyFill="1" applyBorder="1" applyAlignment="1">
      <alignment horizontal="center"/>
    </xf>
    <xf numFmtId="188" fontId="1" fillId="37" borderId="14" xfId="46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rmale_MUTUO" xfId="51"/>
    <cellStyle name="Normale_Valutazione mutuo-prestit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interessi-di-preammortamento-mutuo-excel.htm" TargetMode="External" /><Relationship Id="rId3" Type="http://schemas.openxmlformats.org/officeDocument/2006/relationships/hyperlink" Target="https://www.socialfin.it/calcolo-interessi-di-preammortamento-mutuo-excel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219075</xdr:rowOff>
    </xdr:from>
    <xdr:to>
      <xdr:col>3</xdr:col>
      <xdr:colOff>1038225</xdr:colOff>
      <xdr:row>3</xdr:row>
      <xdr:rowOff>200025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3305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calcolo-interessi-di-preammortamento-mutuo-excel.htm" TargetMode="External" /><Relationship Id="rId2" Type="http://schemas.openxmlformats.org/officeDocument/2006/relationships/hyperlink" Target="https://www.socialfin.it/prestiti-personali-180-mesi-o-rate-rimborsabili-in-15-anni.htm" TargetMode="External" /><Relationship Id="rId3" Type="http://schemas.openxmlformats.org/officeDocument/2006/relationships/hyperlink" Target="https://www.socialfin.it/calcolo-sostituzione-surroga-e-rinegoziazione-finanziamento.htm" TargetMode="External" /><Relationship Id="rId4" Type="http://schemas.openxmlformats.org/officeDocument/2006/relationships/hyperlink" Target="https://www.socialfin.it/finanziamento-prestito-con-prima-rata-dopo-6-12-mesi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8"/>
  <sheetViews>
    <sheetView showGridLines="0" tabSelected="1" zoomScalePageLayoutView="0" workbookViewId="0" topLeftCell="A1">
      <pane xSplit="8" ySplit="21" topLeftCell="J22" activePane="bottomRight" state="frozen"/>
      <selection pane="topLeft" activeCell="A1" sqref="A1"/>
      <selection pane="topRight" activeCell="I1" sqref="I1"/>
      <selection pane="bottomLeft" activeCell="A22" sqref="A22"/>
      <selection pane="bottomRight" activeCell="J50" sqref="J50"/>
    </sheetView>
  </sheetViews>
  <sheetFormatPr defaultColWidth="0" defaultRowHeight="12.75"/>
  <cols>
    <col min="1" max="1" width="1.28515625" style="1" customWidth="1"/>
    <col min="2" max="2" width="17.421875" style="26" customWidth="1"/>
    <col min="3" max="3" width="19.00390625" style="36" customWidth="1"/>
    <col min="4" max="4" width="21.28125" style="36" customWidth="1"/>
    <col min="5" max="5" width="22.140625" style="36" customWidth="1"/>
    <col min="6" max="6" width="18.28125" style="36" customWidth="1"/>
    <col min="7" max="7" width="17.57421875" style="50" customWidth="1"/>
    <col min="8" max="8" width="21.140625" style="36" customWidth="1"/>
    <col min="9" max="9" width="19.28125" style="1" customWidth="1"/>
    <col min="10" max="10" width="16.57421875" style="1" customWidth="1"/>
    <col min="11" max="12" width="12.7109375" style="1" hidden="1" customWidth="1"/>
    <col min="13" max="16384" width="0" style="1" hidden="1" customWidth="1"/>
  </cols>
  <sheetData>
    <row r="1" spans="2:10" s="8" customFormat="1" ht="19.5" customHeight="1">
      <c r="B1" s="23"/>
      <c r="C1" s="29"/>
      <c r="D1" s="29"/>
      <c r="E1" s="89" t="s">
        <v>34</v>
      </c>
      <c r="F1" s="87"/>
      <c r="G1" s="87"/>
      <c r="H1" s="88"/>
      <c r="I1" s="72"/>
      <c r="J1" s="19"/>
    </row>
    <row r="2" spans="2:10" s="8" customFormat="1" ht="23.25" customHeight="1">
      <c r="B2" s="23"/>
      <c r="C2" s="29"/>
      <c r="D2" s="29"/>
      <c r="E2" s="114" t="s">
        <v>32</v>
      </c>
      <c r="F2" s="114"/>
      <c r="G2" s="114"/>
      <c r="H2" s="115"/>
      <c r="I2" s="73"/>
      <c r="J2" s="20"/>
    </row>
    <row r="3" spans="2:10" s="8" customFormat="1" ht="22.5" customHeight="1">
      <c r="B3" s="23"/>
      <c r="C3" s="29"/>
      <c r="D3" s="29"/>
      <c r="E3" s="114" t="s">
        <v>33</v>
      </c>
      <c r="F3" s="114"/>
      <c r="G3" s="114"/>
      <c r="H3" s="115"/>
      <c r="I3"/>
      <c r="J3" s="20"/>
    </row>
    <row r="4" spans="2:10" s="21" customFormat="1" ht="18" customHeight="1">
      <c r="B4" s="24"/>
      <c r="C4" s="30"/>
      <c r="D4" s="30"/>
      <c r="E4" s="116" t="s">
        <v>35</v>
      </c>
      <c r="F4" s="116"/>
      <c r="G4" s="116"/>
      <c r="H4" s="117"/>
      <c r="I4"/>
      <c r="J4" s="22"/>
    </row>
    <row r="5" spans="2:10" s="21" customFormat="1" ht="8.25" customHeight="1" thickBot="1">
      <c r="B5" s="24"/>
      <c r="C5" s="30"/>
      <c r="D5" s="30"/>
      <c r="E5" s="74"/>
      <c r="F5" s="75"/>
      <c r="G5" s="76"/>
      <c r="H5" s="76"/>
      <c r="I5" s="77"/>
      <c r="J5" s="22"/>
    </row>
    <row r="6" spans="1:10" s="9" customFormat="1" ht="24.75" customHeight="1" thickBot="1">
      <c r="A6" s="14"/>
      <c r="B6" s="90" t="s">
        <v>36</v>
      </c>
      <c r="C6" s="31"/>
      <c r="D6" s="31"/>
      <c r="E6" s="31"/>
      <c r="F6" s="31"/>
      <c r="G6" s="48"/>
      <c r="H6" s="80"/>
      <c r="I6" s="14"/>
      <c r="J6" s="14"/>
    </row>
    <row r="7" spans="2:8" s="14" customFormat="1" ht="11.25" customHeight="1" thickBot="1">
      <c r="B7" s="13"/>
      <c r="C7" s="32"/>
      <c r="D7" s="32"/>
      <c r="E7" s="32"/>
      <c r="F7" s="32"/>
      <c r="G7" s="49"/>
      <c r="H7" s="32"/>
    </row>
    <row r="8" spans="2:8" s="8" customFormat="1" ht="21.75" customHeight="1">
      <c r="B8" s="107"/>
      <c r="C8" s="108" t="s">
        <v>20</v>
      </c>
      <c r="D8" s="103">
        <v>26</v>
      </c>
      <c r="E8" s="29"/>
      <c r="F8" s="29"/>
      <c r="G8" s="83" t="s">
        <v>27</v>
      </c>
      <c r="H8" s="81">
        <f>+Pagam_calcolato*Pagam_per_anno</f>
        <v>4911.615873662036</v>
      </c>
    </row>
    <row r="9" spans="2:8" s="8" customFormat="1" ht="21.75" customHeight="1" thickBot="1">
      <c r="B9" s="104"/>
      <c r="C9" s="105" t="s">
        <v>21</v>
      </c>
      <c r="D9" s="106">
        <f>D8*D10*D11/365</f>
        <v>197.31506849315068</v>
      </c>
      <c r="E9" s="29"/>
      <c r="F9" s="29"/>
      <c r="G9" s="113" t="s">
        <v>31</v>
      </c>
      <c r="H9" s="78">
        <f>PMT(Tasso_periodico,Totale_pagam,-Ammont_prestito)</f>
        <v>409.3013228051697</v>
      </c>
    </row>
    <row r="10" spans="2:9" s="10" customFormat="1" ht="17.25" customHeight="1">
      <c r="B10" s="7"/>
      <c r="C10" s="11" t="s">
        <v>23</v>
      </c>
      <c r="D10" s="71">
        <v>100000</v>
      </c>
      <c r="E10" s="62"/>
      <c r="F10" s="63"/>
      <c r="G10" s="64"/>
      <c r="H10" s="65"/>
      <c r="I10" s="59"/>
    </row>
    <row r="11" spans="2:9" ht="16.5" customHeight="1">
      <c r="B11" s="25"/>
      <c r="C11" s="11" t="s">
        <v>22</v>
      </c>
      <c r="D11" s="15">
        <v>0.0277</v>
      </c>
      <c r="E11" s="66" t="s">
        <v>29</v>
      </c>
      <c r="F11" s="82"/>
      <c r="G11" s="68"/>
      <c r="H11" s="69"/>
      <c r="I11" s="12"/>
    </row>
    <row r="12" spans="2:8" ht="15" customHeight="1">
      <c r="B12" s="25"/>
      <c r="C12" s="11" t="s">
        <v>24</v>
      </c>
      <c r="D12" s="16">
        <v>30</v>
      </c>
      <c r="E12" s="66" t="s">
        <v>19</v>
      </c>
      <c r="F12" s="86"/>
      <c r="G12" s="70"/>
      <c r="H12" s="67"/>
    </row>
    <row r="13" spans="2:8" ht="15" customHeight="1">
      <c r="B13" s="25"/>
      <c r="C13" s="11" t="s">
        <v>25</v>
      </c>
      <c r="D13" s="17">
        <v>12</v>
      </c>
      <c r="E13" s="99" t="s">
        <v>30</v>
      </c>
      <c r="F13" s="91"/>
      <c r="G13" s="92"/>
      <c r="H13" s="91"/>
    </row>
    <row r="14" spans="2:8" ht="14.25" customHeight="1">
      <c r="B14" s="25"/>
      <c r="C14" s="11" t="s">
        <v>26</v>
      </c>
      <c r="D14" s="18">
        <f ca="1">TODAY()</f>
        <v>45298</v>
      </c>
      <c r="E14" s="100" t="s">
        <v>28</v>
      </c>
      <c r="F14" s="101" t="s">
        <v>18</v>
      </c>
      <c r="G14" s="102"/>
      <c r="H14" s="101"/>
    </row>
    <row r="15" spans="2:8" ht="12.75" hidden="1">
      <c r="B15" s="25"/>
      <c r="C15" s="33" t="s">
        <v>0</v>
      </c>
      <c r="D15" s="6"/>
      <c r="E15" s="45"/>
      <c r="F15" s="47"/>
      <c r="G15" s="52"/>
      <c r="H15" s="47"/>
    </row>
    <row r="16" spans="2:8" s="10" customFormat="1" ht="10.5" customHeight="1">
      <c r="B16" s="7"/>
      <c r="C16" s="61"/>
      <c r="D16" s="79">
        <f>PMT(Tasso_periodico,Totale_pagam,-Ammont_prestito)</f>
        <v>409.3013228051697</v>
      </c>
      <c r="E16" s="43"/>
      <c r="F16" s="61"/>
      <c r="G16" s="60"/>
      <c r="H16" s="56"/>
    </row>
    <row r="17" spans="2:8" ht="16.5" customHeight="1" hidden="1">
      <c r="B17" s="3" t="s">
        <v>1</v>
      </c>
      <c r="C17" s="3"/>
      <c r="D17" s="3"/>
      <c r="E17" s="46"/>
      <c r="F17" s="46"/>
      <c r="G17" s="53"/>
      <c r="H17" s="46"/>
    </row>
    <row r="18" spans="2:8" ht="12.75" hidden="1">
      <c r="B18" s="25"/>
      <c r="C18" s="34" t="s">
        <v>2</v>
      </c>
      <c r="D18" s="39">
        <f>IF(Pagam_registrato=0,Pagam_calcolato,Pagam_registrato)</f>
        <v>409.3013228051697</v>
      </c>
      <c r="E18" s="44"/>
      <c r="F18" s="44"/>
      <c r="G18" s="51" t="str">
        <f>"Bilancio iniziale al pagamento "&amp;TEXT(Primo_pagam_num,"0")&amp;":"</f>
        <v>Bilancio iniziale al pagamento 1:</v>
      </c>
      <c r="H18" s="39">
        <f>FV(Tasso_inter_annuale/Pagam_per_anno,Primo_pagam_num-1,Pagam_da_usare,-Ammont_prestito)</f>
        <v>100000</v>
      </c>
    </row>
    <row r="19" spans="3:8" ht="12.75" hidden="1">
      <c r="C19" s="35" t="s">
        <v>3</v>
      </c>
      <c r="D19" s="40">
        <f>IF(H10=0,IF(H11=0,1,H11),1+D13*(YEAR(H10)-YEAR(D14))+INT(D13*(MONTH(H10)-MONTH(D14))/12)+IF(DAY(H10)&gt;DAY(D14),1))</f>
        <v>1</v>
      </c>
      <c r="E19" s="44"/>
      <c r="F19" s="44"/>
      <c r="G19" s="51" t="str">
        <f>"Interesse composto prima del pagamento "&amp;TEXT(Primo_pagam_num,"0")&amp;":"</f>
        <v>Interesse composto prima del pagamento 1:</v>
      </c>
      <c r="H19" s="39">
        <f>Pagam_da_usare*(Primo_pagam_num-1)-(Ammont_prestito-Bilancio_iniz_tab)</f>
        <v>0</v>
      </c>
    </row>
    <row r="20" spans="2:11" s="2" customFormat="1" ht="12.75">
      <c r="B20" s="93" t="s">
        <v>7</v>
      </c>
      <c r="C20" s="95" t="s">
        <v>8</v>
      </c>
      <c r="D20" s="95" t="s">
        <v>5</v>
      </c>
      <c r="E20" s="110" t="s">
        <v>14</v>
      </c>
      <c r="F20" s="110" t="s">
        <v>16</v>
      </c>
      <c r="G20" s="95" t="s">
        <v>4</v>
      </c>
      <c r="H20" s="93" t="s">
        <v>11</v>
      </c>
      <c r="K20"/>
    </row>
    <row r="21" spans="2:11" s="2" customFormat="1" ht="13.5" thickBot="1">
      <c r="B21" s="94" t="s">
        <v>6</v>
      </c>
      <c r="C21" s="96" t="s">
        <v>9</v>
      </c>
      <c r="D21" s="97" t="s">
        <v>13</v>
      </c>
      <c r="E21" s="111" t="s">
        <v>15</v>
      </c>
      <c r="F21" s="111" t="s">
        <v>17</v>
      </c>
      <c r="G21" s="96" t="s">
        <v>10</v>
      </c>
      <c r="H21" s="98" t="s">
        <v>12</v>
      </c>
      <c r="K21"/>
    </row>
    <row r="22" spans="2:12" s="2" customFormat="1" ht="20.25" customHeight="1" thickBot="1">
      <c r="B22" s="118">
        <f>IF(Primo_pagam_num&lt;Totale_pagam,Primo_pagam_num,"")</f>
        <v>1</v>
      </c>
      <c r="C22" s="119">
        <f aca="true" t="shared" si="0" ref="C22:C85">Mostra.Data</f>
        <v>45298</v>
      </c>
      <c r="D22" s="120">
        <f>IF(B22&lt;&gt;"",IF(Bilancio_iniz_tab&lt;0,0,Bilancio_iniz_tab),"")</f>
        <v>100000</v>
      </c>
      <c r="E22" s="120">
        <f aca="true" t="shared" si="1" ref="E22:E85">Interesse</f>
        <v>230.83333333333331</v>
      </c>
      <c r="F22" s="120">
        <f aca="true" t="shared" si="2" ref="F22:F85">Capitale</f>
        <v>178.4679894718364</v>
      </c>
      <c r="G22" s="121">
        <f aca="true" t="shared" si="3" ref="G22:G85">Bilancio.finale</f>
        <v>99821.53201052816</v>
      </c>
      <c r="H22" s="122">
        <f>IF(B22&lt;&gt;"",E22+Interesse_tabella,"")</f>
        <v>230.83333333333331</v>
      </c>
      <c r="J22" s="5"/>
      <c r="K22"/>
      <c r="L22"/>
    </row>
    <row r="23" spans="2:12" s="2" customFormat="1" ht="12.75">
      <c r="B23" s="27">
        <f aca="true" t="shared" si="4" ref="B23:B86">pagam.Num</f>
        <v>2</v>
      </c>
      <c r="C23" s="37">
        <f t="shared" si="0"/>
        <v>45329</v>
      </c>
      <c r="D23" s="41">
        <f aca="true" t="shared" si="5" ref="D23:D86">Bil.Iniz</f>
        <v>99821.53201052816</v>
      </c>
      <c r="E23" s="109">
        <f t="shared" si="1"/>
        <v>230.42136972430248</v>
      </c>
      <c r="F23" s="109">
        <f t="shared" si="2"/>
        <v>178.87995308086724</v>
      </c>
      <c r="G23" s="54">
        <f t="shared" si="3"/>
        <v>99642.6520574473</v>
      </c>
      <c r="H23" s="57">
        <f aca="true" t="shared" si="6" ref="H23:H86">Interesse.Comp</f>
        <v>461.25470305763577</v>
      </c>
      <c r="K23" s="4"/>
      <c r="L23"/>
    </row>
    <row r="24" spans="2:12" s="2" customFormat="1" ht="12.75">
      <c r="B24" s="27">
        <f t="shared" si="4"/>
        <v>3</v>
      </c>
      <c r="C24" s="37">
        <f t="shared" si="0"/>
        <v>45358</v>
      </c>
      <c r="D24" s="41">
        <f t="shared" si="5"/>
        <v>99642.6520574473</v>
      </c>
      <c r="E24" s="109">
        <f t="shared" si="1"/>
        <v>230.00845516594083</v>
      </c>
      <c r="F24" s="109">
        <f t="shared" si="2"/>
        <v>179.2928676392289</v>
      </c>
      <c r="G24" s="54">
        <f t="shared" si="3"/>
        <v>99463.35918980806</v>
      </c>
      <c r="H24" s="57">
        <f t="shared" si="6"/>
        <v>691.2631582235766</v>
      </c>
      <c r="K24"/>
      <c r="L24"/>
    </row>
    <row r="25" spans="2:12" s="2" customFormat="1" ht="12.75">
      <c r="B25" s="27">
        <f t="shared" si="4"/>
        <v>4</v>
      </c>
      <c r="C25" s="37">
        <f t="shared" si="0"/>
        <v>45389</v>
      </c>
      <c r="D25" s="41">
        <f t="shared" si="5"/>
        <v>99463.35918980806</v>
      </c>
      <c r="E25" s="109">
        <f t="shared" si="1"/>
        <v>229.59458746314027</v>
      </c>
      <c r="F25" s="109">
        <f t="shared" si="2"/>
        <v>179.70673534202945</v>
      </c>
      <c r="G25" s="54">
        <f t="shared" si="3"/>
        <v>99283.65245446604</v>
      </c>
      <c r="H25" s="57">
        <f t="shared" si="6"/>
        <v>920.857745686717</v>
      </c>
      <c r="K25"/>
      <c r="L25"/>
    </row>
    <row r="26" spans="2:12" s="2" customFormat="1" ht="12.75">
      <c r="B26" s="27">
        <f t="shared" si="4"/>
        <v>5</v>
      </c>
      <c r="C26" s="37">
        <f t="shared" si="0"/>
        <v>45419</v>
      </c>
      <c r="D26" s="41">
        <f t="shared" si="5"/>
        <v>99283.65245446604</v>
      </c>
      <c r="E26" s="109">
        <f t="shared" si="1"/>
        <v>229.17976441572574</v>
      </c>
      <c r="F26" s="109">
        <f t="shared" si="2"/>
        <v>180.12155838944398</v>
      </c>
      <c r="G26" s="54">
        <f t="shared" si="3"/>
        <v>99103.5308960766</v>
      </c>
      <c r="H26" s="57">
        <f t="shared" si="6"/>
        <v>1150.0375101024426</v>
      </c>
      <c r="K26"/>
      <c r="L26"/>
    </row>
    <row r="27" spans="2:12" s="2" customFormat="1" ht="12.75">
      <c r="B27" s="27">
        <f t="shared" si="4"/>
        <v>6</v>
      </c>
      <c r="C27" s="37">
        <f t="shared" si="0"/>
        <v>45450</v>
      </c>
      <c r="D27" s="41">
        <f t="shared" si="5"/>
        <v>99103.5308960766</v>
      </c>
      <c r="E27" s="109">
        <f t="shared" si="1"/>
        <v>228.76398381844348</v>
      </c>
      <c r="F27" s="109">
        <f t="shared" si="2"/>
        <v>180.53733898672624</v>
      </c>
      <c r="G27" s="54">
        <f t="shared" si="3"/>
        <v>98922.99355708987</v>
      </c>
      <c r="H27" s="57">
        <f t="shared" si="6"/>
        <v>1378.801493920886</v>
      </c>
      <c r="K27"/>
      <c r="L27"/>
    </row>
    <row r="28" spans="2:12" s="2" customFormat="1" ht="12.75">
      <c r="B28" s="27">
        <f t="shared" si="4"/>
        <v>7</v>
      </c>
      <c r="C28" s="37">
        <f t="shared" si="0"/>
        <v>45480</v>
      </c>
      <c r="D28" s="41">
        <f t="shared" si="5"/>
        <v>98922.99355708987</v>
      </c>
      <c r="E28" s="109">
        <f t="shared" si="1"/>
        <v>228.3472434609491</v>
      </c>
      <c r="F28" s="109">
        <f t="shared" si="2"/>
        <v>180.95407934422062</v>
      </c>
      <c r="G28" s="54">
        <f t="shared" si="3"/>
        <v>98742.03947774565</v>
      </c>
      <c r="H28" s="57">
        <f t="shared" si="6"/>
        <v>1607.1487373818352</v>
      </c>
      <c r="K28"/>
      <c r="L28"/>
    </row>
    <row r="29" spans="2:12" s="2" customFormat="1" ht="12.75">
      <c r="B29" s="27">
        <f>pagam.Num</f>
        <v>8</v>
      </c>
      <c r="C29" s="37">
        <f t="shared" si="0"/>
        <v>45511</v>
      </c>
      <c r="D29" s="41">
        <f t="shared" si="5"/>
        <v>98742.03947774565</v>
      </c>
      <c r="E29" s="109">
        <f t="shared" si="1"/>
        <v>227.9295411277962</v>
      </c>
      <c r="F29" s="109">
        <f t="shared" si="2"/>
        <v>181.37178167737352</v>
      </c>
      <c r="G29" s="54">
        <f t="shared" si="3"/>
        <v>98560.66769606828</v>
      </c>
      <c r="H29" s="57">
        <f t="shared" si="6"/>
        <v>1835.0782785096314</v>
      </c>
      <c r="K29"/>
      <c r="L29"/>
    </row>
    <row r="30" spans="2:12" s="2" customFormat="1" ht="12.75">
      <c r="B30" s="27">
        <f t="shared" si="4"/>
        <v>9</v>
      </c>
      <c r="C30" s="37">
        <f t="shared" si="0"/>
        <v>45542</v>
      </c>
      <c r="D30" s="41">
        <f t="shared" si="5"/>
        <v>98560.66769606828</v>
      </c>
      <c r="E30" s="109">
        <f t="shared" si="1"/>
        <v>227.51087459842427</v>
      </c>
      <c r="F30" s="109">
        <f t="shared" si="2"/>
        <v>181.79044820674545</v>
      </c>
      <c r="G30" s="54">
        <f t="shared" si="3"/>
        <v>98378.87724786154</v>
      </c>
      <c r="H30" s="57">
        <f t="shared" si="6"/>
        <v>2062.5891531080556</v>
      </c>
      <c r="K30"/>
      <c r="L30"/>
    </row>
    <row r="31" spans="2:12" s="2" customFormat="1" ht="12.75">
      <c r="B31" s="27">
        <f t="shared" si="4"/>
        <v>10</v>
      </c>
      <c r="C31" s="37">
        <f t="shared" si="0"/>
        <v>45572</v>
      </c>
      <c r="D31" s="41">
        <f t="shared" si="5"/>
        <v>98378.87724786154</v>
      </c>
      <c r="E31" s="109">
        <f t="shared" si="1"/>
        <v>227.09124164714706</v>
      </c>
      <c r="F31" s="109">
        <f t="shared" si="2"/>
        <v>182.21008115802266</v>
      </c>
      <c r="G31" s="54">
        <f t="shared" si="3"/>
        <v>98196.66716670353</v>
      </c>
      <c r="H31" s="57">
        <f t="shared" si="6"/>
        <v>2289.6803947552025</v>
      </c>
      <c r="K31"/>
      <c r="L31"/>
    </row>
    <row r="32" spans="2:12" s="2" customFormat="1" ht="12.75">
      <c r="B32" s="27">
        <f t="shared" si="4"/>
        <v>11</v>
      </c>
      <c r="C32" s="37">
        <f t="shared" si="0"/>
        <v>45603</v>
      </c>
      <c r="D32" s="41">
        <f t="shared" si="5"/>
        <v>98196.66716670353</v>
      </c>
      <c r="E32" s="109">
        <f t="shared" si="1"/>
        <v>226.67064004314062</v>
      </c>
      <c r="F32" s="109">
        <f t="shared" si="2"/>
        <v>182.6306827620291</v>
      </c>
      <c r="G32" s="54">
        <f t="shared" si="3"/>
        <v>98014.0364839415</v>
      </c>
      <c r="H32" s="57">
        <f t="shared" si="6"/>
        <v>2516.3510347983433</v>
      </c>
      <c r="K32"/>
      <c r="L32"/>
    </row>
    <row r="33" spans="2:12" s="2" customFormat="1" ht="12.75">
      <c r="B33" s="27">
        <f t="shared" si="4"/>
        <v>12</v>
      </c>
      <c r="C33" s="37">
        <f t="shared" si="0"/>
        <v>45633</v>
      </c>
      <c r="D33" s="41">
        <f t="shared" si="5"/>
        <v>98014.0364839415</v>
      </c>
      <c r="E33" s="109">
        <f t="shared" si="1"/>
        <v>226.24906755043162</v>
      </c>
      <c r="F33" s="109">
        <f t="shared" si="2"/>
        <v>183.0522552547381</v>
      </c>
      <c r="G33" s="54">
        <f t="shared" si="3"/>
        <v>97830.98422868676</v>
      </c>
      <c r="H33" s="57">
        <f t="shared" si="6"/>
        <v>2742.600102348775</v>
      </c>
      <c r="K33"/>
      <c r="L33"/>
    </row>
    <row r="34" spans="2:12" s="2" customFormat="1" ht="12.75">
      <c r="B34" s="27">
        <f t="shared" si="4"/>
        <v>13</v>
      </c>
      <c r="C34" s="37">
        <f t="shared" si="0"/>
        <v>45664</v>
      </c>
      <c r="D34" s="41">
        <f t="shared" si="5"/>
        <v>97830.98422868676</v>
      </c>
      <c r="E34" s="109">
        <f t="shared" si="1"/>
        <v>225.82652192788527</v>
      </c>
      <c r="F34" s="109">
        <f t="shared" si="2"/>
        <v>183.47480087728445</v>
      </c>
      <c r="G34" s="54">
        <f t="shared" si="3"/>
        <v>97647.50942780948</v>
      </c>
      <c r="H34" s="57">
        <f t="shared" si="6"/>
        <v>2968.4266242766603</v>
      </c>
      <c r="K34"/>
      <c r="L34"/>
    </row>
    <row r="35" spans="2:12" s="2" customFormat="1" ht="12.75">
      <c r="B35" s="27">
        <f t="shared" si="4"/>
        <v>14</v>
      </c>
      <c r="C35" s="37">
        <f t="shared" si="0"/>
        <v>45695</v>
      </c>
      <c r="D35" s="41">
        <f t="shared" si="5"/>
        <v>97647.50942780948</v>
      </c>
      <c r="E35" s="109">
        <f t="shared" si="1"/>
        <v>225.40300092919352</v>
      </c>
      <c r="F35" s="109">
        <f t="shared" si="2"/>
        <v>183.8983218759762</v>
      </c>
      <c r="G35" s="54">
        <f t="shared" si="3"/>
        <v>97463.6111059335</v>
      </c>
      <c r="H35" s="57">
        <f t="shared" si="6"/>
        <v>3193.829625205854</v>
      </c>
      <c r="K35"/>
      <c r="L35"/>
    </row>
    <row r="36" spans="2:12" s="2" customFormat="1" ht="12.75">
      <c r="B36" s="27">
        <f t="shared" si="4"/>
        <v>15</v>
      </c>
      <c r="C36" s="37">
        <f t="shared" si="0"/>
        <v>45723</v>
      </c>
      <c r="D36" s="41">
        <f t="shared" si="5"/>
        <v>97463.6111059335</v>
      </c>
      <c r="E36" s="109">
        <f t="shared" si="1"/>
        <v>224.97850230286315</v>
      </c>
      <c r="F36" s="109">
        <f t="shared" si="2"/>
        <v>184.32282050230657</v>
      </c>
      <c r="G36" s="54">
        <f t="shared" si="3"/>
        <v>97279.28828543119</v>
      </c>
      <c r="H36" s="57">
        <f t="shared" si="6"/>
        <v>3418.808127508717</v>
      </c>
      <c r="K36"/>
      <c r="L36"/>
    </row>
    <row r="37" spans="2:12" s="2" customFormat="1" ht="12.75">
      <c r="B37" s="27">
        <f t="shared" si="4"/>
        <v>16</v>
      </c>
      <c r="C37" s="37">
        <f t="shared" si="0"/>
        <v>45754</v>
      </c>
      <c r="D37" s="41">
        <f t="shared" si="5"/>
        <v>97279.28828543119</v>
      </c>
      <c r="E37" s="109">
        <f t="shared" si="1"/>
        <v>224.55302379220365</v>
      </c>
      <c r="F37" s="109">
        <f t="shared" si="2"/>
        <v>184.74829901296607</v>
      </c>
      <c r="G37" s="54">
        <f t="shared" si="3"/>
        <v>97094.53998641823</v>
      </c>
      <c r="H37" s="57">
        <f t="shared" si="6"/>
        <v>3643.3611513009205</v>
      </c>
      <c r="K37"/>
      <c r="L37"/>
    </row>
    <row r="38" spans="2:12" s="2" customFormat="1" ht="12.75">
      <c r="B38" s="27">
        <f t="shared" si="4"/>
        <v>17</v>
      </c>
      <c r="C38" s="37">
        <f t="shared" si="0"/>
        <v>45784</v>
      </c>
      <c r="D38" s="41">
        <f t="shared" si="5"/>
        <v>97094.53998641823</v>
      </c>
      <c r="E38" s="109">
        <f t="shared" si="1"/>
        <v>224.1265631353154</v>
      </c>
      <c r="F38" s="109">
        <f t="shared" si="2"/>
        <v>185.17475966985432</v>
      </c>
      <c r="G38" s="54">
        <f t="shared" si="3"/>
        <v>96909.36522674837</v>
      </c>
      <c r="H38" s="57">
        <f t="shared" si="6"/>
        <v>3867.487714436236</v>
      </c>
      <c r="K38"/>
      <c r="L38"/>
    </row>
    <row r="39" spans="2:12" s="2" customFormat="1" ht="12.75">
      <c r="B39" s="27">
        <f t="shared" si="4"/>
        <v>18</v>
      </c>
      <c r="C39" s="37">
        <f t="shared" si="0"/>
        <v>45815</v>
      </c>
      <c r="D39" s="41">
        <f t="shared" si="5"/>
        <v>96909.36522674837</v>
      </c>
      <c r="E39" s="109">
        <f t="shared" si="1"/>
        <v>223.69911806507747</v>
      </c>
      <c r="F39" s="109">
        <f t="shared" si="2"/>
        <v>185.60220474009225</v>
      </c>
      <c r="G39" s="54">
        <f t="shared" si="3"/>
        <v>96723.76302200828</v>
      </c>
      <c r="H39" s="57">
        <f t="shared" si="6"/>
        <v>4091.1868325013133</v>
      </c>
      <c r="K39"/>
      <c r="L39"/>
    </row>
    <row r="40" spans="2:12" s="2" customFormat="1" ht="12.75">
      <c r="B40" s="27">
        <f t="shared" si="4"/>
        <v>19</v>
      </c>
      <c r="C40" s="37">
        <f t="shared" si="0"/>
        <v>45845</v>
      </c>
      <c r="D40" s="41">
        <f t="shared" si="5"/>
        <v>96723.76302200828</v>
      </c>
      <c r="E40" s="109">
        <f t="shared" si="1"/>
        <v>223.27068630913578</v>
      </c>
      <c r="F40" s="109">
        <f t="shared" si="2"/>
        <v>186.03063649603394</v>
      </c>
      <c r="G40" s="54">
        <f t="shared" si="3"/>
        <v>96537.73238551225</v>
      </c>
      <c r="H40" s="57">
        <f t="shared" si="6"/>
        <v>4314.457518810449</v>
      </c>
      <c r="K40"/>
      <c r="L40"/>
    </row>
    <row r="41" spans="2:12" s="2" customFormat="1" ht="12.75">
      <c r="B41" s="27">
        <f t="shared" si="4"/>
        <v>20</v>
      </c>
      <c r="C41" s="37">
        <f t="shared" si="0"/>
        <v>45876</v>
      </c>
      <c r="D41" s="41">
        <f t="shared" si="5"/>
        <v>96537.73238551225</v>
      </c>
      <c r="E41" s="109">
        <f t="shared" si="1"/>
        <v>222.84126558989078</v>
      </c>
      <c r="F41" s="109">
        <f t="shared" si="2"/>
        <v>186.46005721527894</v>
      </c>
      <c r="G41" s="54">
        <f t="shared" si="3"/>
        <v>96351.27232829697</v>
      </c>
      <c r="H41" s="57">
        <f t="shared" si="6"/>
        <v>4537.29878440034</v>
      </c>
      <c r="K41"/>
      <c r="L41"/>
    </row>
    <row r="42" spans="2:12" s="2" customFormat="1" ht="12.75">
      <c r="B42" s="27">
        <f t="shared" si="4"/>
        <v>21</v>
      </c>
      <c r="C42" s="37">
        <f t="shared" si="0"/>
        <v>45907</v>
      </c>
      <c r="D42" s="41">
        <f t="shared" si="5"/>
        <v>96351.27232829697</v>
      </c>
      <c r="E42" s="109">
        <f t="shared" si="1"/>
        <v>222.4108536244855</v>
      </c>
      <c r="F42" s="109">
        <f t="shared" si="2"/>
        <v>186.89046918068422</v>
      </c>
      <c r="G42" s="54">
        <f t="shared" si="3"/>
        <v>96164.38185911629</v>
      </c>
      <c r="H42" s="57">
        <f t="shared" si="6"/>
        <v>4759.709638024826</v>
      </c>
      <c r="K42"/>
      <c r="L42"/>
    </row>
    <row r="43" spans="2:12" s="2" customFormat="1" ht="12.75">
      <c r="B43" s="27">
        <f t="shared" si="4"/>
        <v>22</v>
      </c>
      <c r="C43" s="37">
        <f t="shared" si="0"/>
        <v>45937</v>
      </c>
      <c r="D43" s="41">
        <f t="shared" si="5"/>
        <v>96164.38185911629</v>
      </c>
      <c r="E43" s="109">
        <f t="shared" si="1"/>
        <v>221.9794481247934</v>
      </c>
      <c r="F43" s="109">
        <f t="shared" si="2"/>
        <v>187.3218746803763</v>
      </c>
      <c r="G43" s="54">
        <f t="shared" si="3"/>
        <v>95977.05998443591</v>
      </c>
      <c r="H43" s="57">
        <f t="shared" si="6"/>
        <v>4981.6890861496195</v>
      </c>
      <c r="J43"/>
      <c r="K43"/>
      <c r="L43"/>
    </row>
    <row r="44" spans="2:12" s="2" customFormat="1" ht="12.75">
      <c r="B44" s="27">
        <f t="shared" si="4"/>
        <v>23</v>
      </c>
      <c r="C44" s="37">
        <f t="shared" si="0"/>
        <v>45968</v>
      </c>
      <c r="D44" s="41">
        <f t="shared" si="5"/>
        <v>95977.05998443591</v>
      </c>
      <c r="E44" s="109">
        <f t="shared" si="1"/>
        <v>221.5470467974062</v>
      </c>
      <c r="F44" s="109">
        <f t="shared" si="2"/>
        <v>187.7542760077635</v>
      </c>
      <c r="G44" s="54">
        <f t="shared" si="3"/>
        <v>95789.30570842815</v>
      </c>
      <c r="H44" s="57">
        <f t="shared" si="6"/>
        <v>5203.236132947026</v>
      </c>
      <c r="J44"/>
      <c r="K44"/>
      <c r="L44"/>
    </row>
    <row r="45" spans="2:12" s="2" customFormat="1" ht="12.75">
      <c r="B45" s="27">
        <f t="shared" si="4"/>
        <v>24</v>
      </c>
      <c r="C45" s="37">
        <f t="shared" si="0"/>
        <v>45998</v>
      </c>
      <c r="D45" s="41">
        <f t="shared" si="5"/>
        <v>95789.30570842815</v>
      </c>
      <c r="E45" s="109">
        <f t="shared" si="1"/>
        <v>221.11364734362164</v>
      </c>
      <c r="F45" s="109">
        <f t="shared" si="2"/>
        <v>188.18767546154808</v>
      </c>
      <c r="G45" s="54">
        <f t="shared" si="3"/>
        <v>95601.1180329666</v>
      </c>
      <c r="H45" s="57">
        <f t="shared" si="6"/>
        <v>5424.349780290648</v>
      </c>
      <c r="J45"/>
      <c r="K45"/>
      <c r="L45"/>
    </row>
    <row r="46" spans="2:12" s="2" customFormat="1" ht="12.75">
      <c r="B46" s="27">
        <f t="shared" si="4"/>
        <v>25</v>
      </c>
      <c r="C46" s="37">
        <f t="shared" si="0"/>
        <v>46029</v>
      </c>
      <c r="D46" s="41">
        <f t="shared" si="5"/>
        <v>95601.1180329666</v>
      </c>
      <c r="E46" s="109">
        <f t="shared" si="1"/>
        <v>220.67924745943122</v>
      </c>
      <c r="F46" s="109">
        <f t="shared" si="2"/>
        <v>188.6220753457385</v>
      </c>
      <c r="G46" s="54">
        <f t="shared" si="3"/>
        <v>95412.49595762085</v>
      </c>
      <c r="H46" s="57">
        <f t="shared" si="6"/>
        <v>5645.029027750079</v>
      </c>
      <c r="J46"/>
      <c r="K46"/>
      <c r="L46"/>
    </row>
    <row r="47" spans="2:12" s="2" customFormat="1" ht="12.75">
      <c r="B47" s="27">
        <f t="shared" si="4"/>
        <v>26</v>
      </c>
      <c r="C47" s="37">
        <f t="shared" si="0"/>
        <v>46060</v>
      </c>
      <c r="D47" s="41">
        <f t="shared" si="5"/>
        <v>95412.49595762085</v>
      </c>
      <c r="E47" s="109">
        <f t="shared" si="1"/>
        <v>220.24384483550813</v>
      </c>
      <c r="F47" s="109">
        <f t="shared" si="2"/>
        <v>189.0574779696616</v>
      </c>
      <c r="G47" s="54">
        <f t="shared" si="3"/>
        <v>95223.43847965119</v>
      </c>
      <c r="H47" s="57">
        <f t="shared" si="6"/>
        <v>5865.272872585587</v>
      </c>
      <c r="J47"/>
      <c r="K47"/>
      <c r="L47"/>
    </row>
    <row r="48" spans="2:12" s="2" customFormat="1" ht="12.75">
      <c r="B48" s="27">
        <f t="shared" si="4"/>
        <v>27</v>
      </c>
      <c r="C48" s="37">
        <f t="shared" si="0"/>
        <v>46088</v>
      </c>
      <c r="D48" s="41">
        <f t="shared" si="5"/>
        <v>95223.43847965119</v>
      </c>
      <c r="E48" s="109">
        <f t="shared" si="1"/>
        <v>219.8074371571948</v>
      </c>
      <c r="F48" s="109">
        <f t="shared" si="2"/>
        <v>189.4938856479749</v>
      </c>
      <c r="G48" s="54">
        <f t="shared" si="3"/>
        <v>95033.94459400322</v>
      </c>
      <c r="H48" s="57">
        <f t="shared" si="6"/>
        <v>6085.0803097427815</v>
      </c>
      <c r="K48"/>
      <c r="L48"/>
    </row>
    <row r="49" spans="2:11" s="2" customFormat="1" ht="12.75">
      <c r="B49" s="27">
        <f t="shared" si="4"/>
        <v>28</v>
      </c>
      <c r="C49" s="37">
        <f t="shared" si="0"/>
        <v>46119</v>
      </c>
      <c r="D49" s="41">
        <f t="shared" si="5"/>
        <v>95033.94459400322</v>
      </c>
      <c r="E49" s="109">
        <f t="shared" si="1"/>
        <v>219.37002210449074</v>
      </c>
      <c r="F49" s="109">
        <f t="shared" si="2"/>
        <v>189.93130070067897</v>
      </c>
      <c r="G49" s="54">
        <f t="shared" si="3"/>
        <v>94844.01329330253</v>
      </c>
      <c r="H49" s="57">
        <f t="shared" si="6"/>
        <v>6304.4503318472725</v>
      </c>
      <c r="K49"/>
    </row>
    <row r="50" spans="2:11" s="2" customFormat="1" ht="12.75">
      <c r="B50" s="27">
        <f t="shared" si="4"/>
        <v>29</v>
      </c>
      <c r="C50" s="37">
        <f t="shared" si="0"/>
        <v>46149</v>
      </c>
      <c r="D50" s="41">
        <f t="shared" si="5"/>
        <v>94844.01329330253</v>
      </c>
      <c r="E50" s="109">
        <f t="shared" si="1"/>
        <v>218.93159735204</v>
      </c>
      <c r="F50" s="109">
        <f t="shared" si="2"/>
        <v>190.36972545312972</v>
      </c>
      <c r="G50" s="54">
        <f t="shared" si="3"/>
        <v>94653.6435678494</v>
      </c>
      <c r="H50" s="57">
        <f t="shared" si="6"/>
        <v>6523.381929199312</v>
      </c>
      <c r="K50"/>
    </row>
    <row r="51" spans="2:11" s="2" customFormat="1" ht="12.75">
      <c r="B51" s="27">
        <f t="shared" si="4"/>
        <v>30</v>
      </c>
      <c r="C51" s="37">
        <f t="shared" si="0"/>
        <v>46180</v>
      </c>
      <c r="D51" s="41">
        <f t="shared" si="5"/>
        <v>94653.6435678494</v>
      </c>
      <c r="E51" s="109">
        <f t="shared" si="1"/>
        <v>218.49216056911902</v>
      </c>
      <c r="F51" s="109">
        <f t="shared" si="2"/>
        <v>190.8091622360507</v>
      </c>
      <c r="G51" s="54">
        <f t="shared" si="3"/>
        <v>94462.83440561335</v>
      </c>
      <c r="H51" s="57">
        <f t="shared" si="6"/>
        <v>6741.874089768431</v>
      </c>
      <c r="K51"/>
    </row>
    <row r="52" spans="2:11" s="2" customFormat="1" ht="12.75">
      <c r="B52" s="27">
        <f t="shared" si="4"/>
        <v>31</v>
      </c>
      <c r="C52" s="37">
        <f t="shared" si="0"/>
        <v>46210</v>
      </c>
      <c r="D52" s="41">
        <f t="shared" si="5"/>
        <v>94462.83440561335</v>
      </c>
      <c r="E52" s="109">
        <f t="shared" si="1"/>
        <v>218.05170941962413</v>
      </c>
      <c r="F52" s="109">
        <f t="shared" si="2"/>
        <v>191.2496133855456</v>
      </c>
      <c r="G52" s="54">
        <f t="shared" si="3"/>
        <v>94271.5847922278</v>
      </c>
      <c r="H52" s="57">
        <f t="shared" si="6"/>
        <v>6959.925799188055</v>
      </c>
      <c r="K52"/>
    </row>
    <row r="53" spans="2:11" s="2" customFormat="1" ht="12.75">
      <c r="B53" s="27">
        <f t="shared" si="4"/>
        <v>32</v>
      </c>
      <c r="C53" s="37">
        <f t="shared" si="0"/>
        <v>46241</v>
      </c>
      <c r="D53" s="41">
        <f t="shared" si="5"/>
        <v>94271.5847922278</v>
      </c>
      <c r="E53" s="109">
        <f t="shared" si="1"/>
        <v>217.61024156205917</v>
      </c>
      <c r="F53" s="109">
        <f t="shared" si="2"/>
        <v>191.69108124311055</v>
      </c>
      <c r="G53" s="54">
        <f t="shared" si="3"/>
        <v>94079.89371098469</v>
      </c>
      <c r="H53" s="57">
        <f t="shared" si="6"/>
        <v>7177.536040750114</v>
      </c>
      <c r="K53"/>
    </row>
    <row r="54" spans="2:11" s="2" customFormat="1" ht="12.75">
      <c r="B54" s="27">
        <f t="shared" si="4"/>
        <v>33</v>
      </c>
      <c r="C54" s="37">
        <f t="shared" si="0"/>
        <v>46272</v>
      </c>
      <c r="D54" s="41">
        <f t="shared" si="5"/>
        <v>94079.89371098469</v>
      </c>
      <c r="E54" s="109">
        <f t="shared" si="1"/>
        <v>217.16775464952298</v>
      </c>
      <c r="F54" s="109">
        <f t="shared" si="2"/>
        <v>192.13356815564674</v>
      </c>
      <c r="G54" s="54">
        <f t="shared" si="3"/>
        <v>93887.76014282904</v>
      </c>
      <c r="H54" s="57">
        <f t="shared" si="6"/>
        <v>7394.703795399637</v>
      </c>
      <c r="K54"/>
    </row>
    <row r="55" spans="2:11" s="2" customFormat="1" ht="12.75">
      <c r="B55" s="27">
        <f t="shared" si="4"/>
        <v>34</v>
      </c>
      <c r="C55" s="37">
        <f t="shared" si="0"/>
        <v>46302</v>
      </c>
      <c r="D55" s="41">
        <f t="shared" si="5"/>
        <v>93887.76014282904</v>
      </c>
      <c r="E55" s="109">
        <f t="shared" si="1"/>
        <v>216.72424632969702</v>
      </c>
      <c r="F55" s="109">
        <f t="shared" si="2"/>
        <v>192.5770764754727</v>
      </c>
      <c r="G55" s="54">
        <f t="shared" si="3"/>
        <v>93695.18306635357</v>
      </c>
      <c r="H55" s="57">
        <f t="shared" si="6"/>
        <v>7611.428041729334</v>
      </c>
      <c r="K55"/>
    </row>
    <row r="56" spans="2:11" s="2" customFormat="1" ht="12.75">
      <c r="B56" s="27">
        <f t="shared" si="4"/>
        <v>35</v>
      </c>
      <c r="C56" s="37">
        <f t="shared" si="0"/>
        <v>46333</v>
      </c>
      <c r="D56" s="41">
        <f t="shared" si="5"/>
        <v>93695.18306635357</v>
      </c>
      <c r="E56" s="109">
        <f t="shared" si="1"/>
        <v>216.2797142448328</v>
      </c>
      <c r="F56" s="109">
        <f t="shared" si="2"/>
        <v>193.02160856033692</v>
      </c>
      <c r="G56" s="54">
        <f t="shared" si="3"/>
        <v>93502.16145779323</v>
      </c>
      <c r="H56" s="57">
        <f t="shared" si="6"/>
        <v>7827.7077559741665</v>
      </c>
      <c r="K56"/>
    </row>
    <row r="57" spans="2:8" s="2" customFormat="1" ht="12.75">
      <c r="B57" s="27">
        <f t="shared" si="4"/>
        <v>36</v>
      </c>
      <c r="C57" s="37">
        <f t="shared" si="0"/>
        <v>46363</v>
      </c>
      <c r="D57" s="41">
        <f t="shared" si="5"/>
        <v>93502.16145779323</v>
      </c>
      <c r="E57" s="109">
        <f t="shared" si="1"/>
        <v>215.83415603173938</v>
      </c>
      <c r="F57" s="109">
        <f t="shared" si="2"/>
        <v>193.46716677343034</v>
      </c>
      <c r="G57" s="54">
        <f t="shared" si="3"/>
        <v>93308.6942910198</v>
      </c>
      <c r="H57" s="57">
        <f t="shared" si="6"/>
        <v>8043.541912005906</v>
      </c>
    </row>
    <row r="58" spans="2:8" s="2" customFormat="1" ht="12.75">
      <c r="B58" s="27">
        <f t="shared" si="4"/>
        <v>37</v>
      </c>
      <c r="C58" s="37">
        <f t="shared" si="0"/>
        <v>46394</v>
      </c>
      <c r="D58" s="41">
        <f t="shared" si="5"/>
        <v>93308.6942910198</v>
      </c>
      <c r="E58" s="109">
        <f t="shared" si="1"/>
        <v>215.38756932177068</v>
      </c>
      <c r="F58" s="109">
        <f t="shared" si="2"/>
        <v>193.91375348339903</v>
      </c>
      <c r="G58" s="54">
        <f t="shared" si="3"/>
        <v>93114.7805375364</v>
      </c>
      <c r="H58" s="57">
        <f t="shared" si="6"/>
        <v>8258.929481327677</v>
      </c>
    </row>
    <row r="59" spans="2:8" s="2" customFormat="1" ht="12.75">
      <c r="B59" s="27">
        <f t="shared" si="4"/>
        <v>38</v>
      </c>
      <c r="C59" s="37">
        <f t="shared" si="0"/>
        <v>46425</v>
      </c>
      <c r="D59" s="41">
        <f t="shared" si="5"/>
        <v>93114.7805375364</v>
      </c>
      <c r="E59" s="109">
        <f t="shared" si="1"/>
        <v>214.93995174081317</v>
      </c>
      <c r="F59" s="109">
        <f t="shared" si="2"/>
        <v>194.36137106435655</v>
      </c>
      <c r="G59" s="54">
        <f t="shared" si="3"/>
        <v>92920.41916647204</v>
      </c>
      <c r="H59" s="57">
        <f t="shared" si="6"/>
        <v>8473.86943306849</v>
      </c>
    </row>
    <row r="60" spans="2:8" s="2" customFormat="1" ht="12.75">
      <c r="B60" s="27">
        <f t="shared" si="4"/>
        <v>39</v>
      </c>
      <c r="C60" s="37">
        <f t="shared" si="0"/>
        <v>46453</v>
      </c>
      <c r="D60" s="41">
        <f t="shared" si="5"/>
        <v>92920.41916647204</v>
      </c>
      <c r="E60" s="109">
        <f t="shared" si="1"/>
        <v>214.49130090927295</v>
      </c>
      <c r="F60" s="109">
        <f t="shared" si="2"/>
        <v>194.81002189589677</v>
      </c>
      <c r="G60" s="54">
        <f t="shared" si="3"/>
        <v>92725.60914457614</v>
      </c>
      <c r="H60" s="57">
        <f t="shared" si="6"/>
        <v>8688.360733977763</v>
      </c>
    </row>
    <row r="61" spans="2:8" s="2" customFormat="1" ht="12.75">
      <c r="B61" s="27">
        <f t="shared" si="4"/>
        <v>40</v>
      </c>
      <c r="C61" s="37">
        <f t="shared" si="0"/>
        <v>46484</v>
      </c>
      <c r="D61" s="41">
        <f t="shared" si="5"/>
        <v>92725.60914457614</v>
      </c>
      <c r="E61" s="109">
        <f t="shared" si="1"/>
        <v>214.04161444206326</v>
      </c>
      <c r="F61" s="109">
        <f t="shared" si="2"/>
        <v>195.25970836310645</v>
      </c>
      <c r="G61" s="54">
        <f t="shared" si="3"/>
        <v>92530.34943621303</v>
      </c>
      <c r="H61" s="57">
        <f t="shared" si="6"/>
        <v>8902.402348419826</v>
      </c>
    </row>
    <row r="62" spans="2:8" s="2" customFormat="1" ht="12.75">
      <c r="B62" s="27">
        <f t="shared" si="4"/>
        <v>41</v>
      </c>
      <c r="C62" s="37">
        <f t="shared" si="0"/>
        <v>46514</v>
      </c>
      <c r="D62" s="41">
        <f t="shared" si="5"/>
        <v>92530.34943621303</v>
      </c>
      <c r="E62" s="109">
        <f t="shared" si="1"/>
        <v>213.59088994859172</v>
      </c>
      <c r="F62" s="109">
        <f t="shared" si="2"/>
        <v>195.710432856578</v>
      </c>
      <c r="G62" s="54">
        <f t="shared" si="3"/>
        <v>92334.63900335645</v>
      </c>
      <c r="H62" s="57">
        <f t="shared" si="6"/>
        <v>9115.993238368417</v>
      </c>
    </row>
    <row r="63" spans="2:8" s="2" customFormat="1" ht="12.75">
      <c r="B63" s="27">
        <f t="shared" si="4"/>
        <v>42</v>
      </c>
      <c r="C63" s="37">
        <f t="shared" si="0"/>
        <v>46545</v>
      </c>
      <c r="D63" s="41">
        <f t="shared" si="5"/>
        <v>92334.63900335645</v>
      </c>
      <c r="E63" s="109">
        <f t="shared" si="1"/>
        <v>213.1391250327478</v>
      </c>
      <c r="F63" s="109">
        <f t="shared" si="2"/>
        <v>196.1621977724219</v>
      </c>
      <c r="G63" s="54">
        <f t="shared" si="3"/>
        <v>92138.47680558402</v>
      </c>
      <c r="H63" s="57">
        <f t="shared" si="6"/>
        <v>9329.132363401164</v>
      </c>
    </row>
    <row r="64" spans="2:8" s="2" customFormat="1" ht="12.75">
      <c r="B64" s="27">
        <f t="shared" si="4"/>
        <v>43</v>
      </c>
      <c r="C64" s="37">
        <f t="shared" si="0"/>
        <v>46575</v>
      </c>
      <c r="D64" s="41">
        <f t="shared" si="5"/>
        <v>92138.47680558402</v>
      </c>
      <c r="E64" s="109">
        <f t="shared" si="1"/>
        <v>212.68631729288978</v>
      </c>
      <c r="F64" s="109">
        <f t="shared" si="2"/>
        <v>196.61500551227994</v>
      </c>
      <c r="G64" s="54">
        <f t="shared" si="3"/>
        <v>91941.86180007174</v>
      </c>
      <c r="H64" s="57">
        <f t="shared" si="6"/>
        <v>9541.818680694054</v>
      </c>
    </row>
    <row r="65" spans="2:8" s="2" customFormat="1" ht="12.75">
      <c r="B65" s="27">
        <f t="shared" si="4"/>
        <v>44</v>
      </c>
      <c r="C65" s="37">
        <f t="shared" si="0"/>
        <v>46606</v>
      </c>
      <c r="D65" s="41">
        <f t="shared" si="5"/>
        <v>91941.86180007174</v>
      </c>
      <c r="E65" s="109">
        <f t="shared" si="1"/>
        <v>212.23246432183225</v>
      </c>
      <c r="F65" s="109">
        <f t="shared" si="2"/>
        <v>197.06885848333746</v>
      </c>
      <c r="G65" s="54">
        <f t="shared" si="3"/>
        <v>91744.7929415884</v>
      </c>
      <c r="H65" s="57">
        <f t="shared" si="6"/>
        <v>9754.051145015887</v>
      </c>
    </row>
    <row r="66" spans="2:8" s="2" customFormat="1" ht="12.75">
      <c r="B66" s="27">
        <f t="shared" si="4"/>
        <v>45</v>
      </c>
      <c r="C66" s="37">
        <f t="shared" si="0"/>
        <v>46637</v>
      </c>
      <c r="D66" s="41">
        <f t="shared" si="5"/>
        <v>91744.7929415884</v>
      </c>
      <c r="E66" s="109">
        <f t="shared" si="1"/>
        <v>211.7775637068332</v>
      </c>
      <c r="F66" s="109">
        <f t="shared" si="2"/>
        <v>197.5237590983365</v>
      </c>
      <c r="G66" s="54">
        <f t="shared" si="3"/>
        <v>91547.26918249007</v>
      </c>
      <c r="H66" s="57">
        <f t="shared" si="6"/>
        <v>9965.82870872272</v>
      </c>
    </row>
    <row r="67" spans="2:8" s="2" customFormat="1" ht="12.75">
      <c r="B67" s="27">
        <f t="shared" si="4"/>
        <v>46</v>
      </c>
      <c r="C67" s="37">
        <f t="shared" si="0"/>
        <v>46667</v>
      </c>
      <c r="D67" s="41">
        <f t="shared" si="5"/>
        <v>91547.26918249007</v>
      </c>
      <c r="E67" s="109">
        <f t="shared" si="1"/>
        <v>211.32161302958124</v>
      </c>
      <c r="F67" s="109">
        <f t="shared" si="2"/>
        <v>197.97970977558847</v>
      </c>
      <c r="G67" s="54">
        <f t="shared" si="3"/>
        <v>91349.28947271447</v>
      </c>
      <c r="H67" s="57">
        <f t="shared" si="6"/>
        <v>10177.1503217523</v>
      </c>
    </row>
    <row r="68" spans="2:8" s="2" customFormat="1" ht="12.75">
      <c r="B68" s="27">
        <f t="shared" si="4"/>
        <v>47</v>
      </c>
      <c r="C68" s="37">
        <f t="shared" si="0"/>
        <v>46698</v>
      </c>
      <c r="D68" s="41">
        <f t="shared" si="5"/>
        <v>91349.28947271447</v>
      </c>
      <c r="E68" s="109">
        <f t="shared" si="1"/>
        <v>210.86460986618258</v>
      </c>
      <c r="F68" s="109">
        <f t="shared" si="2"/>
        <v>198.43671293898714</v>
      </c>
      <c r="G68" s="54">
        <f t="shared" si="3"/>
        <v>91150.85275977549</v>
      </c>
      <c r="H68" s="57">
        <f t="shared" si="6"/>
        <v>10388.014931618483</v>
      </c>
    </row>
    <row r="69" spans="2:8" s="2" customFormat="1" ht="12.75">
      <c r="B69" s="27">
        <f t="shared" si="4"/>
        <v>48</v>
      </c>
      <c r="C69" s="37">
        <f t="shared" si="0"/>
        <v>46728</v>
      </c>
      <c r="D69" s="41">
        <f t="shared" si="5"/>
        <v>91150.85275977549</v>
      </c>
      <c r="E69" s="109">
        <f t="shared" si="1"/>
        <v>210.4065517871484</v>
      </c>
      <c r="F69" s="109">
        <f t="shared" si="2"/>
        <v>198.89477101802132</v>
      </c>
      <c r="G69" s="54">
        <f t="shared" si="3"/>
        <v>90951.95798875747</v>
      </c>
      <c r="H69" s="57">
        <f t="shared" si="6"/>
        <v>10598.421483405631</v>
      </c>
    </row>
    <row r="70" spans="2:8" s="2" customFormat="1" ht="12.75">
      <c r="B70" s="27">
        <f t="shared" si="4"/>
        <v>49</v>
      </c>
      <c r="C70" s="37">
        <f t="shared" si="0"/>
        <v>46759</v>
      </c>
      <c r="D70" s="41">
        <f t="shared" si="5"/>
        <v>90951.95798875747</v>
      </c>
      <c r="E70" s="109">
        <f t="shared" si="1"/>
        <v>209.9474363573818</v>
      </c>
      <c r="F70" s="109">
        <f t="shared" si="2"/>
        <v>199.35388644778791</v>
      </c>
      <c r="G70" s="54">
        <f t="shared" si="3"/>
        <v>90752.60410230968</v>
      </c>
      <c r="H70" s="57">
        <f t="shared" si="6"/>
        <v>10808.368919763014</v>
      </c>
    </row>
    <row r="71" spans="2:8" s="2" customFormat="1" ht="12.75">
      <c r="B71" s="27">
        <f t="shared" si="4"/>
        <v>50</v>
      </c>
      <c r="C71" s="37">
        <f t="shared" si="0"/>
        <v>46790</v>
      </c>
      <c r="D71" s="41">
        <f t="shared" si="5"/>
        <v>90752.60410230968</v>
      </c>
      <c r="E71" s="109">
        <f t="shared" si="1"/>
        <v>209.48726113616482</v>
      </c>
      <c r="F71" s="109">
        <f t="shared" si="2"/>
        <v>199.8140616690049</v>
      </c>
      <c r="G71" s="54">
        <f t="shared" si="3"/>
        <v>90552.79004064067</v>
      </c>
      <c r="H71" s="57">
        <f t="shared" si="6"/>
        <v>11017.856180899178</v>
      </c>
    </row>
    <row r="72" spans="2:8" s="2" customFormat="1" ht="12.75">
      <c r="B72" s="27">
        <f t="shared" si="4"/>
        <v>51</v>
      </c>
      <c r="C72" s="37">
        <f t="shared" si="0"/>
        <v>46819</v>
      </c>
      <c r="D72" s="41">
        <f t="shared" si="5"/>
        <v>90552.79004064067</v>
      </c>
      <c r="E72" s="109">
        <f t="shared" si="1"/>
        <v>209.02602367714553</v>
      </c>
      <c r="F72" s="109">
        <f t="shared" si="2"/>
        <v>200.2752991280242</v>
      </c>
      <c r="G72" s="54">
        <f t="shared" si="3"/>
        <v>90352.51474151264</v>
      </c>
      <c r="H72" s="57">
        <f t="shared" si="6"/>
        <v>11226.882204576323</v>
      </c>
    </row>
    <row r="73" spans="2:8" s="2" customFormat="1" ht="12.75">
      <c r="B73" s="27">
        <f t="shared" si="4"/>
        <v>52</v>
      </c>
      <c r="C73" s="37">
        <f t="shared" si="0"/>
        <v>46850</v>
      </c>
      <c r="D73" s="41">
        <f t="shared" si="5"/>
        <v>90352.51474151264</v>
      </c>
      <c r="E73" s="109">
        <f t="shared" si="1"/>
        <v>208.563721528325</v>
      </c>
      <c r="F73" s="109">
        <f t="shared" si="2"/>
        <v>200.7376012768447</v>
      </c>
      <c r="G73" s="54">
        <f t="shared" si="3"/>
        <v>90151.77714023579</v>
      </c>
      <c r="H73" s="57">
        <f t="shared" si="6"/>
        <v>11435.445926104647</v>
      </c>
    </row>
    <row r="74" spans="2:8" s="2" customFormat="1" ht="12.75">
      <c r="B74" s="27">
        <f t="shared" si="4"/>
        <v>53</v>
      </c>
      <c r="C74" s="37">
        <f t="shared" si="0"/>
        <v>46880</v>
      </c>
      <c r="D74" s="41">
        <f t="shared" si="5"/>
        <v>90151.77714023579</v>
      </c>
      <c r="E74" s="109">
        <f t="shared" si="1"/>
        <v>208.1003522320443</v>
      </c>
      <c r="F74" s="109">
        <f t="shared" si="2"/>
        <v>201.20097057312543</v>
      </c>
      <c r="G74" s="54">
        <f t="shared" si="3"/>
        <v>89950.57616966266</v>
      </c>
      <c r="H74" s="57">
        <f t="shared" si="6"/>
        <v>11643.546278336691</v>
      </c>
    </row>
    <row r="75" spans="2:8" s="2" customFormat="1" ht="12.75">
      <c r="B75" s="27">
        <f t="shared" si="4"/>
        <v>54</v>
      </c>
      <c r="C75" s="37">
        <f t="shared" si="0"/>
        <v>46911</v>
      </c>
      <c r="D75" s="41">
        <f t="shared" si="5"/>
        <v>89950.57616966266</v>
      </c>
      <c r="E75" s="109">
        <f t="shared" si="1"/>
        <v>207.63591332497128</v>
      </c>
      <c r="F75" s="109">
        <f t="shared" si="2"/>
        <v>201.66540948019843</v>
      </c>
      <c r="G75" s="54">
        <f t="shared" si="3"/>
        <v>89748.91076018247</v>
      </c>
      <c r="H75" s="57">
        <f t="shared" si="6"/>
        <v>11851.182191661663</v>
      </c>
    </row>
    <row r="76" spans="2:8" s="2" customFormat="1" ht="12.75">
      <c r="B76" s="27">
        <f t="shared" si="4"/>
        <v>55</v>
      </c>
      <c r="C76" s="37">
        <f t="shared" si="0"/>
        <v>46941</v>
      </c>
      <c r="D76" s="41">
        <f t="shared" si="5"/>
        <v>89748.91076018247</v>
      </c>
      <c r="E76" s="109">
        <f t="shared" si="1"/>
        <v>207.17040233808785</v>
      </c>
      <c r="F76" s="109">
        <f t="shared" si="2"/>
        <v>202.13092046708186</v>
      </c>
      <c r="G76" s="54">
        <f t="shared" si="3"/>
        <v>89546.77983971538</v>
      </c>
      <c r="H76" s="57">
        <f t="shared" si="6"/>
        <v>12058.35259399975</v>
      </c>
    </row>
    <row r="77" spans="2:8" s="2" customFormat="1" ht="12.75">
      <c r="B77" s="27">
        <f t="shared" si="4"/>
        <v>56</v>
      </c>
      <c r="C77" s="37">
        <f t="shared" si="0"/>
        <v>46972</v>
      </c>
      <c r="D77" s="41">
        <f t="shared" si="5"/>
        <v>89546.77983971538</v>
      </c>
      <c r="E77" s="109">
        <f t="shared" si="1"/>
        <v>206.70381679667634</v>
      </c>
      <c r="F77" s="109">
        <f t="shared" si="2"/>
        <v>202.59750600849338</v>
      </c>
      <c r="G77" s="54">
        <f t="shared" si="3"/>
        <v>89344.18233370689</v>
      </c>
      <c r="H77" s="57">
        <f t="shared" si="6"/>
        <v>12265.056410796427</v>
      </c>
    </row>
    <row r="78" spans="2:8" s="2" customFormat="1" ht="12.75">
      <c r="B78" s="27">
        <f t="shared" si="4"/>
        <v>57</v>
      </c>
      <c r="C78" s="37">
        <f t="shared" si="0"/>
        <v>47003</v>
      </c>
      <c r="D78" s="41">
        <f t="shared" si="5"/>
        <v>89344.18233370689</v>
      </c>
      <c r="E78" s="109">
        <f t="shared" si="1"/>
        <v>206.23615422030673</v>
      </c>
      <c r="F78" s="109">
        <f t="shared" si="2"/>
        <v>203.065168584863</v>
      </c>
      <c r="G78" s="54">
        <f t="shared" si="3"/>
        <v>89141.11716512204</v>
      </c>
      <c r="H78" s="57">
        <f t="shared" si="6"/>
        <v>12471.292565016734</v>
      </c>
    </row>
    <row r="79" spans="2:8" s="2" customFormat="1" ht="12.75">
      <c r="B79" s="27">
        <f t="shared" si="4"/>
        <v>58</v>
      </c>
      <c r="C79" s="37">
        <f t="shared" si="0"/>
        <v>47033</v>
      </c>
      <c r="D79" s="41">
        <f t="shared" si="5"/>
        <v>89141.11716512204</v>
      </c>
      <c r="E79" s="109">
        <f t="shared" si="1"/>
        <v>205.76741212282334</v>
      </c>
      <c r="F79" s="109">
        <f t="shared" si="2"/>
        <v>203.53391068234637</v>
      </c>
      <c r="G79" s="54">
        <f t="shared" si="3"/>
        <v>88937.58325443968</v>
      </c>
      <c r="H79" s="57">
        <f t="shared" si="6"/>
        <v>12677.059977139557</v>
      </c>
    </row>
    <row r="80" spans="2:8" s="2" customFormat="1" ht="12.75">
      <c r="B80" s="27">
        <f t="shared" si="4"/>
        <v>59</v>
      </c>
      <c r="C80" s="37">
        <f t="shared" si="0"/>
        <v>47064</v>
      </c>
      <c r="D80" s="41">
        <f t="shared" si="5"/>
        <v>88937.58325443968</v>
      </c>
      <c r="E80" s="109">
        <f t="shared" si="1"/>
        <v>205.2975880123316</v>
      </c>
      <c r="F80" s="109">
        <f t="shared" si="2"/>
        <v>204.00373479283812</v>
      </c>
      <c r="G80" s="54">
        <f t="shared" si="3"/>
        <v>88733.57951964684</v>
      </c>
      <c r="H80" s="57">
        <f t="shared" si="6"/>
        <v>12882.35756515189</v>
      </c>
    </row>
    <row r="81" spans="2:8" s="2" customFormat="1" ht="12.75">
      <c r="B81" s="27">
        <f t="shared" si="4"/>
        <v>60</v>
      </c>
      <c r="C81" s="37">
        <f t="shared" si="0"/>
        <v>47094</v>
      </c>
      <c r="D81" s="41">
        <f t="shared" si="5"/>
        <v>88733.57951964684</v>
      </c>
      <c r="E81" s="109">
        <f t="shared" si="1"/>
        <v>204.82667939118477</v>
      </c>
      <c r="F81" s="109">
        <f t="shared" si="2"/>
        <v>204.47464341398495</v>
      </c>
      <c r="G81" s="54">
        <f t="shared" si="3"/>
        <v>88529.10487623286</v>
      </c>
      <c r="H81" s="57">
        <f t="shared" si="6"/>
        <v>13087.184244543074</v>
      </c>
    </row>
    <row r="82" spans="2:8" s="2" customFormat="1" ht="12.75">
      <c r="B82" s="27">
        <f t="shared" si="4"/>
        <v>61</v>
      </c>
      <c r="C82" s="37">
        <f t="shared" si="0"/>
        <v>47125</v>
      </c>
      <c r="D82" s="41">
        <f t="shared" si="5"/>
        <v>88529.10487623286</v>
      </c>
      <c r="E82" s="109">
        <f t="shared" si="1"/>
        <v>204.35468375597083</v>
      </c>
      <c r="F82" s="109">
        <f t="shared" si="2"/>
        <v>204.9466390491989</v>
      </c>
      <c r="G82" s="54">
        <f t="shared" si="3"/>
        <v>88324.15823718366</v>
      </c>
      <c r="H82" s="57">
        <f t="shared" si="6"/>
        <v>13291.538928299045</v>
      </c>
    </row>
    <row r="83" spans="2:8" s="2" customFormat="1" ht="12.75">
      <c r="B83" s="27">
        <f t="shared" si="4"/>
        <v>62</v>
      </c>
      <c r="C83" s="37">
        <f t="shared" si="0"/>
        <v>47156</v>
      </c>
      <c r="D83" s="41">
        <f t="shared" si="5"/>
        <v>88324.15823718366</v>
      </c>
      <c r="E83" s="109">
        <f t="shared" si="1"/>
        <v>203.88159859749894</v>
      </c>
      <c r="F83" s="109">
        <f t="shared" si="2"/>
        <v>205.41972420767078</v>
      </c>
      <c r="G83" s="54">
        <f t="shared" si="3"/>
        <v>88118.73851297598</v>
      </c>
      <c r="H83" s="57">
        <f t="shared" si="6"/>
        <v>13495.420526896545</v>
      </c>
    </row>
    <row r="84" spans="2:8" s="2" customFormat="1" ht="12.75">
      <c r="B84" s="27">
        <f t="shared" si="4"/>
        <v>63</v>
      </c>
      <c r="C84" s="37">
        <f t="shared" si="0"/>
        <v>47184</v>
      </c>
      <c r="D84" s="41">
        <f t="shared" si="5"/>
        <v>88118.73851297598</v>
      </c>
      <c r="E84" s="109">
        <f t="shared" si="1"/>
        <v>203.4074214007862</v>
      </c>
      <c r="F84" s="109">
        <f t="shared" si="2"/>
        <v>205.8939014043835</v>
      </c>
      <c r="G84" s="54">
        <f t="shared" si="3"/>
        <v>87912.84461157159</v>
      </c>
      <c r="H84" s="57">
        <f t="shared" si="6"/>
        <v>13698.827948297332</v>
      </c>
    </row>
    <row r="85" spans="2:8" s="2" customFormat="1" ht="12.75">
      <c r="B85" s="27">
        <f t="shared" si="4"/>
        <v>64</v>
      </c>
      <c r="C85" s="37">
        <f t="shared" si="0"/>
        <v>47215</v>
      </c>
      <c r="D85" s="41">
        <f t="shared" si="5"/>
        <v>87912.84461157159</v>
      </c>
      <c r="E85" s="109">
        <f t="shared" si="1"/>
        <v>202.9321496450444</v>
      </c>
      <c r="F85" s="109">
        <f t="shared" si="2"/>
        <v>206.3691731601253</v>
      </c>
      <c r="G85" s="54">
        <f t="shared" si="3"/>
        <v>87706.47543841146</v>
      </c>
      <c r="H85" s="57">
        <f t="shared" si="6"/>
        <v>13901.760097942377</v>
      </c>
    </row>
    <row r="86" spans="2:8" s="2" customFormat="1" ht="12.75">
      <c r="B86" s="27">
        <f t="shared" si="4"/>
        <v>65</v>
      </c>
      <c r="C86" s="37">
        <f>Mostra.Data</f>
        <v>47245</v>
      </c>
      <c r="D86" s="41">
        <f t="shared" si="5"/>
        <v>87706.47543841146</v>
      </c>
      <c r="E86" s="109">
        <f>Interesse</f>
        <v>202.45578080366644</v>
      </c>
      <c r="F86" s="109">
        <f>Capitale</f>
        <v>206.84554200150328</v>
      </c>
      <c r="G86" s="54">
        <f>Bilancio.finale</f>
        <v>87499.62989640996</v>
      </c>
      <c r="H86" s="57">
        <f t="shared" si="6"/>
        <v>14104.215878746043</v>
      </c>
    </row>
    <row r="87" spans="2:8" s="2" customFormat="1" ht="12.75">
      <c r="B87" s="27">
        <f>pagam.Num</f>
        <v>66</v>
      </c>
      <c r="C87" s="37">
        <f>Mostra.Data</f>
        <v>47276</v>
      </c>
      <c r="D87" s="41">
        <f>Bil.Iniz</f>
        <v>87499.62989640996</v>
      </c>
      <c r="E87" s="109">
        <f>Interesse</f>
        <v>201.97831234421298</v>
      </c>
      <c r="F87" s="109">
        <f>Capitale</f>
        <v>207.32301046095674</v>
      </c>
      <c r="G87" s="54">
        <f>Bilancio.finale</f>
        <v>87292.306885949</v>
      </c>
      <c r="H87" s="57">
        <f>Interesse.Comp</f>
        <v>14306.194191090255</v>
      </c>
    </row>
    <row r="88" spans="2:8" s="2" customFormat="1" ht="12.75">
      <c r="B88" s="27">
        <f>pagam.Num</f>
        <v>67</v>
      </c>
      <c r="C88" s="37">
        <f>Mostra.Data</f>
        <v>47306</v>
      </c>
      <c r="D88" s="41">
        <f>Bil.Iniz</f>
        <v>87292.306885949</v>
      </c>
      <c r="E88" s="109">
        <f>Interesse</f>
        <v>201.49974172839893</v>
      </c>
      <c r="F88" s="109">
        <f>Capitale</f>
        <v>207.8015810767708</v>
      </c>
      <c r="G88" s="54">
        <f>Bilancio.finale</f>
        <v>87084.50530487223</v>
      </c>
      <c r="H88" s="57">
        <f>Interesse.Comp</f>
        <v>14507.693932818655</v>
      </c>
    </row>
    <row r="89" spans="2:8" s="2" customFormat="1" ht="12.75">
      <c r="B89" s="27">
        <f aca="true" t="shared" si="7" ref="B89:B152">pagam.Num</f>
        <v>68</v>
      </c>
      <c r="C89" s="37">
        <f aca="true" t="shared" si="8" ref="C89:C152">Mostra.Data</f>
        <v>47337</v>
      </c>
      <c r="D89" s="41">
        <f aca="true" t="shared" si="9" ref="D89:D152">Bil.Iniz</f>
        <v>87084.50530487223</v>
      </c>
      <c r="E89" s="109">
        <f aca="true" t="shared" si="10" ref="E89:E152">Interesse</f>
        <v>201.02006641208007</v>
      </c>
      <c r="F89" s="109">
        <f aca="true" t="shared" si="11" ref="F89:F152">Capitale</f>
        <v>208.28125639308965</v>
      </c>
      <c r="G89" s="54">
        <f aca="true" t="shared" si="12" ref="G89:G152">Bilancio.finale</f>
        <v>86876.22404847914</v>
      </c>
      <c r="H89" s="57">
        <f aca="true" t="shared" si="13" ref="H89:H152">Interesse.Comp</f>
        <v>14708.713999230735</v>
      </c>
    </row>
    <row r="90" spans="2:8" s="2" customFormat="1" ht="12.75">
      <c r="B90" s="27">
        <f t="shared" si="7"/>
        <v>69</v>
      </c>
      <c r="C90" s="37">
        <f t="shared" si="8"/>
        <v>47368</v>
      </c>
      <c r="D90" s="41">
        <f t="shared" si="9"/>
        <v>86876.22404847914</v>
      </c>
      <c r="E90" s="109">
        <f t="shared" si="10"/>
        <v>200.53928384523934</v>
      </c>
      <c r="F90" s="109">
        <f t="shared" si="11"/>
        <v>208.76203895993038</v>
      </c>
      <c r="G90" s="54">
        <f t="shared" si="12"/>
        <v>86667.46200951921</v>
      </c>
      <c r="H90" s="57">
        <f t="shared" si="13"/>
        <v>14909.253283075974</v>
      </c>
    </row>
    <row r="91" spans="2:8" s="2" customFormat="1" ht="12.75">
      <c r="B91" s="27">
        <f t="shared" si="7"/>
        <v>70</v>
      </c>
      <c r="C91" s="37">
        <f t="shared" si="8"/>
        <v>47398</v>
      </c>
      <c r="D91" s="41">
        <f t="shared" si="9"/>
        <v>86667.46200951921</v>
      </c>
      <c r="E91" s="109">
        <f t="shared" si="10"/>
        <v>200.0573914719735</v>
      </c>
      <c r="F91" s="109">
        <f t="shared" si="11"/>
        <v>209.24393133319623</v>
      </c>
      <c r="G91" s="54">
        <f t="shared" si="12"/>
        <v>86458.21807818601</v>
      </c>
      <c r="H91" s="57">
        <f t="shared" si="13"/>
        <v>15109.310674547947</v>
      </c>
    </row>
    <row r="92" spans="2:8" s="2" customFormat="1" ht="12.75">
      <c r="B92" s="27">
        <f t="shared" si="7"/>
        <v>71</v>
      </c>
      <c r="C92" s="37">
        <f t="shared" si="8"/>
        <v>47429</v>
      </c>
      <c r="D92" s="41">
        <f t="shared" si="9"/>
        <v>86458.21807818601</v>
      </c>
      <c r="E92" s="109">
        <f t="shared" si="10"/>
        <v>199.57438673047935</v>
      </c>
      <c r="F92" s="109">
        <f t="shared" si="11"/>
        <v>209.72693607469037</v>
      </c>
      <c r="G92" s="54">
        <f t="shared" si="12"/>
        <v>86248.49114211132</v>
      </c>
      <c r="H92" s="57">
        <f t="shared" si="13"/>
        <v>15308.885061278426</v>
      </c>
    </row>
    <row r="93" spans="2:8" s="2" customFormat="1" ht="12.75">
      <c r="B93" s="27">
        <f t="shared" si="7"/>
        <v>72</v>
      </c>
      <c r="C93" s="37">
        <f t="shared" si="8"/>
        <v>47459</v>
      </c>
      <c r="D93" s="41">
        <f t="shared" si="9"/>
        <v>86248.49114211132</v>
      </c>
      <c r="E93" s="109">
        <f t="shared" si="10"/>
        <v>199.0902670530403</v>
      </c>
      <c r="F93" s="109">
        <f t="shared" si="11"/>
        <v>210.21105575212943</v>
      </c>
      <c r="G93" s="54">
        <f t="shared" si="12"/>
        <v>86038.2800863592</v>
      </c>
      <c r="H93" s="57">
        <f t="shared" si="13"/>
        <v>15507.975328331466</v>
      </c>
    </row>
    <row r="94" spans="2:8" s="2" customFormat="1" ht="12.75">
      <c r="B94" s="27">
        <f t="shared" si="7"/>
        <v>73</v>
      </c>
      <c r="C94" s="37">
        <f t="shared" si="8"/>
        <v>47490</v>
      </c>
      <c r="D94" s="41">
        <f t="shared" si="9"/>
        <v>86038.2800863592</v>
      </c>
      <c r="E94" s="109">
        <f t="shared" si="10"/>
        <v>198.60502986601247</v>
      </c>
      <c r="F94" s="109">
        <f t="shared" si="11"/>
        <v>210.69629293915725</v>
      </c>
      <c r="G94" s="54">
        <f t="shared" si="12"/>
        <v>85827.58379342004</v>
      </c>
      <c r="H94" s="57">
        <f t="shared" si="13"/>
        <v>15706.580358197478</v>
      </c>
    </row>
    <row r="95" spans="2:8" s="2" customFormat="1" ht="12.75">
      <c r="B95" s="27">
        <f t="shared" si="7"/>
        <v>74</v>
      </c>
      <c r="C95" s="37">
        <f t="shared" si="8"/>
        <v>47521</v>
      </c>
      <c r="D95" s="41">
        <f t="shared" si="9"/>
        <v>85827.58379342004</v>
      </c>
      <c r="E95" s="109">
        <f t="shared" si="10"/>
        <v>198.11867258981124</v>
      </c>
      <c r="F95" s="109">
        <f t="shared" si="11"/>
        <v>211.18265021535848</v>
      </c>
      <c r="G95" s="54">
        <f t="shared" si="12"/>
        <v>85616.40114320468</v>
      </c>
      <c r="H95" s="57">
        <f t="shared" si="13"/>
        <v>15904.69903078729</v>
      </c>
    </row>
    <row r="96" spans="2:8" s="2" customFormat="1" ht="12.75">
      <c r="B96" s="27">
        <f t="shared" si="7"/>
        <v>75</v>
      </c>
      <c r="C96" s="37">
        <f t="shared" si="8"/>
        <v>47549</v>
      </c>
      <c r="D96" s="41">
        <f t="shared" si="9"/>
        <v>85616.40114320468</v>
      </c>
      <c r="E96" s="109">
        <f t="shared" si="10"/>
        <v>197.63119263889746</v>
      </c>
      <c r="F96" s="109">
        <f t="shared" si="11"/>
        <v>211.67013016627226</v>
      </c>
      <c r="G96" s="54">
        <f t="shared" si="12"/>
        <v>85404.73101303841</v>
      </c>
      <c r="H96" s="57">
        <f t="shared" si="13"/>
        <v>16102.330223426186</v>
      </c>
    </row>
    <row r="97" spans="2:8" s="2" customFormat="1" ht="12.75">
      <c r="B97" s="27">
        <f t="shared" si="7"/>
        <v>76</v>
      </c>
      <c r="C97" s="37">
        <f t="shared" si="8"/>
        <v>47580</v>
      </c>
      <c r="D97" s="41">
        <f t="shared" si="9"/>
        <v>85404.73101303841</v>
      </c>
      <c r="E97" s="109">
        <f t="shared" si="10"/>
        <v>197.14258742176366</v>
      </c>
      <c r="F97" s="109">
        <f t="shared" si="11"/>
        <v>212.15873538340605</v>
      </c>
      <c r="G97" s="54">
        <f t="shared" si="12"/>
        <v>85192.57227765501</v>
      </c>
      <c r="H97" s="57">
        <f t="shared" si="13"/>
        <v>16299.47281084795</v>
      </c>
    </row>
    <row r="98" spans="2:8" s="2" customFormat="1" ht="12.75">
      <c r="B98" s="27">
        <f t="shared" si="7"/>
        <v>77</v>
      </c>
      <c r="C98" s="37">
        <f t="shared" si="8"/>
        <v>47610</v>
      </c>
      <c r="D98" s="41">
        <f t="shared" si="9"/>
        <v>85192.57227765501</v>
      </c>
      <c r="E98" s="109">
        <f t="shared" si="10"/>
        <v>196.6528543409203</v>
      </c>
      <c r="F98" s="109">
        <f t="shared" si="11"/>
        <v>212.64846846424942</v>
      </c>
      <c r="G98" s="54">
        <f t="shared" si="12"/>
        <v>84979.92380919076</v>
      </c>
      <c r="H98" s="57">
        <f t="shared" si="13"/>
        <v>16496.12566518887</v>
      </c>
    </row>
    <row r="99" spans="2:8" s="2" customFormat="1" ht="12.75">
      <c r="B99" s="27">
        <f t="shared" si="7"/>
        <v>78</v>
      </c>
      <c r="C99" s="37">
        <f t="shared" si="8"/>
        <v>47641</v>
      </c>
      <c r="D99" s="41">
        <f t="shared" si="9"/>
        <v>84979.92380919076</v>
      </c>
      <c r="E99" s="109">
        <f t="shared" si="10"/>
        <v>196.161990792882</v>
      </c>
      <c r="F99" s="109">
        <f t="shared" si="11"/>
        <v>213.13933201228772</v>
      </c>
      <c r="G99" s="54">
        <f t="shared" si="12"/>
        <v>84766.78447717847</v>
      </c>
      <c r="H99" s="57">
        <f t="shared" si="13"/>
        <v>16692.287655981752</v>
      </c>
    </row>
    <row r="100" spans="2:8" s="2" customFormat="1" ht="12.75">
      <c r="B100" s="27">
        <f t="shared" si="7"/>
        <v>79</v>
      </c>
      <c r="C100" s="37">
        <f t="shared" si="8"/>
        <v>47671</v>
      </c>
      <c r="D100" s="41">
        <f t="shared" si="9"/>
        <v>84766.78447717847</v>
      </c>
      <c r="E100" s="109">
        <f t="shared" si="10"/>
        <v>195.66999416815364</v>
      </c>
      <c r="F100" s="109">
        <f t="shared" si="11"/>
        <v>213.63132863701608</v>
      </c>
      <c r="G100" s="54">
        <f t="shared" si="12"/>
        <v>84553.15314854146</v>
      </c>
      <c r="H100" s="57">
        <f t="shared" si="13"/>
        <v>16887.957650149907</v>
      </c>
    </row>
    <row r="101" spans="2:8" s="2" customFormat="1" ht="12.75">
      <c r="B101" s="27">
        <f t="shared" si="7"/>
        <v>80</v>
      </c>
      <c r="C101" s="37">
        <f t="shared" si="8"/>
        <v>47702</v>
      </c>
      <c r="D101" s="41">
        <f t="shared" si="9"/>
        <v>84553.15314854146</v>
      </c>
      <c r="E101" s="109">
        <f t="shared" si="10"/>
        <v>195.17686185121653</v>
      </c>
      <c r="F101" s="109">
        <f t="shared" si="11"/>
        <v>214.1244609539532</v>
      </c>
      <c r="G101" s="54">
        <f t="shared" si="12"/>
        <v>84339.0286875875</v>
      </c>
      <c r="H101" s="57">
        <f t="shared" si="13"/>
        <v>17083.134512001125</v>
      </c>
    </row>
    <row r="102" spans="2:8" s="2" customFormat="1" ht="12.75">
      <c r="B102" s="27">
        <f t="shared" si="7"/>
        <v>81</v>
      </c>
      <c r="C102" s="37">
        <f t="shared" si="8"/>
        <v>47733</v>
      </c>
      <c r="D102" s="41">
        <f t="shared" si="9"/>
        <v>84339.0286875875</v>
      </c>
      <c r="E102" s="109">
        <f t="shared" si="10"/>
        <v>194.68259122051447</v>
      </c>
      <c r="F102" s="109">
        <f t="shared" si="11"/>
        <v>214.61873158465525</v>
      </c>
      <c r="G102" s="54">
        <f t="shared" si="12"/>
        <v>84124.40995600284</v>
      </c>
      <c r="H102" s="57">
        <f t="shared" si="13"/>
        <v>17277.817103221638</v>
      </c>
    </row>
    <row r="103" spans="2:8" s="2" customFormat="1" ht="12.75">
      <c r="B103" s="27">
        <f t="shared" si="7"/>
        <v>82</v>
      </c>
      <c r="C103" s="37">
        <f t="shared" si="8"/>
        <v>47763</v>
      </c>
      <c r="D103" s="41">
        <f t="shared" si="9"/>
        <v>84124.40995600284</v>
      </c>
      <c r="E103" s="109">
        <f t="shared" si="10"/>
        <v>194.1871796484399</v>
      </c>
      <c r="F103" s="109">
        <f t="shared" si="11"/>
        <v>215.11414315672982</v>
      </c>
      <c r="G103" s="54">
        <f t="shared" si="12"/>
        <v>83909.29581284612</v>
      </c>
      <c r="H103" s="57">
        <f t="shared" si="13"/>
        <v>17472.00428287008</v>
      </c>
    </row>
    <row r="104" spans="2:8" s="2" customFormat="1" ht="12.75">
      <c r="B104" s="27">
        <f t="shared" si="7"/>
        <v>83</v>
      </c>
      <c r="C104" s="37">
        <f t="shared" si="8"/>
        <v>47794</v>
      </c>
      <c r="D104" s="41">
        <f t="shared" si="9"/>
        <v>83909.29581284612</v>
      </c>
      <c r="E104" s="109">
        <f t="shared" si="10"/>
        <v>193.69062450131977</v>
      </c>
      <c r="F104" s="109">
        <f t="shared" si="11"/>
        <v>215.61069830384994</v>
      </c>
      <c r="G104" s="54">
        <f t="shared" si="12"/>
        <v>83693.68511454227</v>
      </c>
      <c r="H104" s="57">
        <f t="shared" si="13"/>
        <v>17665.6949073714</v>
      </c>
    </row>
    <row r="105" spans="2:8" s="2" customFormat="1" ht="12.75">
      <c r="B105" s="27">
        <f t="shared" si="7"/>
        <v>84</v>
      </c>
      <c r="C105" s="37">
        <f t="shared" si="8"/>
        <v>47824</v>
      </c>
      <c r="D105" s="41">
        <f t="shared" si="9"/>
        <v>83693.68511454227</v>
      </c>
      <c r="E105" s="109">
        <f t="shared" si="10"/>
        <v>193.19292313940173</v>
      </c>
      <c r="F105" s="109">
        <f t="shared" si="11"/>
        <v>216.108399665768</v>
      </c>
      <c r="G105" s="54">
        <f t="shared" si="12"/>
        <v>83477.5767148765</v>
      </c>
      <c r="H105" s="57">
        <f t="shared" si="13"/>
        <v>17858.8878305108</v>
      </c>
    </row>
    <row r="106" spans="2:8" s="2" customFormat="1" ht="12.75">
      <c r="B106" s="27">
        <f t="shared" si="7"/>
        <v>85</v>
      </c>
      <c r="C106" s="37">
        <f t="shared" si="8"/>
        <v>47855</v>
      </c>
      <c r="D106" s="41">
        <f t="shared" si="9"/>
        <v>83477.5767148765</v>
      </c>
      <c r="E106" s="109">
        <f t="shared" si="10"/>
        <v>192.69407291683993</v>
      </c>
      <c r="F106" s="109">
        <f t="shared" si="11"/>
        <v>216.6072498883298</v>
      </c>
      <c r="G106" s="54">
        <f t="shared" si="12"/>
        <v>83260.96946498817</v>
      </c>
      <c r="H106" s="57">
        <f t="shared" si="13"/>
        <v>18051.58190342764</v>
      </c>
    </row>
    <row r="107" spans="2:8" s="2" customFormat="1" ht="12.75">
      <c r="B107" s="27">
        <f t="shared" si="7"/>
        <v>86</v>
      </c>
      <c r="C107" s="37">
        <f t="shared" si="8"/>
        <v>47886</v>
      </c>
      <c r="D107" s="41">
        <f t="shared" si="9"/>
        <v>83260.96946498817</v>
      </c>
      <c r="E107" s="109">
        <f t="shared" si="10"/>
        <v>192.194071181681</v>
      </c>
      <c r="F107" s="109">
        <f t="shared" si="11"/>
        <v>217.1072516234887</v>
      </c>
      <c r="G107" s="54">
        <f t="shared" si="12"/>
        <v>83043.86221336469</v>
      </c>
      <c r="H107" s="57">
        <f t="shared" si="13"/>
        <v>18243.77597460932</v>
      </c>
    </row>
    <row r="108" spans="2:8" s="2" customFormat="1" ht="12.75">
      <c r="B108" s="27">
        <f t="shared" si="7"/>
        <v>87</v>
      </c>
      <c r="C108" s="37">
        <f t="shared" si="8"/>
        <v>47914</v>
      </c>
      <c r="D108" s="41">
        <f t="shared" si="9"/>
        <v>83043.86221336469</v>
      </c>
      <c r="E108" s="109">
        <f t="shared" si="10"/>
        <v>191.69291527585014</v>
      </c>
      <c r="F108" s="109">
        <f t="shared" si="11"/>
        <v>217.60840752931958</v>
      </c>
      <c r="G108" s="54">
        <f t="shared" si="12"/>
        <v>82826.25380583537</v>
      </c>
      <c r="H108" s="57">
        <f t="shared" si="13"/>
        <v>18435.46888988517</v>
      </c>
    </row>
    <row r="109" spans="2:8" s="2" customFormat="1" ht="12.75">
      <c r="B109" s="27">
        <f t="shared" si="7"/>
        <v>88</v>
      </c>
      <c r="C109" s="37">
        <f t="shared" si="8"/>
        <v>47945</v>
      </c>
      <c r="D109" s="41">
        <f t="shared" si="9"/>
        <v>82826.25380583537</v>
      </c>
      <c r="E109" s="109">
        <f t="shared" si="10"/>
        <v>191.19060253513663</v>
      </c>
      <c r="F109" s="109">
        <f t="shared" si="11"/>
        <v>218.11072027003308</v>
      </c>
      <c r="G109" s="54">
        <f t="shared" si="12"/>
        <v>82608.14308556533</v>
      </c>
      <c r="H109" s="57">
        <f t="shared" si="13"/>
        <v>18626.65949242031</v>
      </c>
    </row>
    <row r="110" spans="2:8" s="2" customFormat="1" ht="12.75">
      <c r="B110" s="27">
        <f t="shared" si="7"/>
        <v>89</v>
      </c>
      <c r="C110" s="37">
        <f t="shared" si="8"/>
        <v>47975</v>
      </c>
      <c r="D110" s="41">
        <f t="shared" si="9"/>
        <v>82608.14308556533</v>
      </c>
      <c r="E110" s="109">
        <f t="shared" si="10"/>
        <v>190.68713028917998</v>
      </c>
      <c r="F110" s="109">
        <f t="shared" si="11"/>
        <v>218.61419251598974</v>
      </c>
      <c r="G110" s="54">
        <f t="shared" si="12"/>
        <v>82389.52889304934</v>
      </c>
      <c r="H110" s="57">
        <f t="shared" si="13"/>
        <v>18817.34662270949</v>
      </c>
    </row>
    <row r="111" spans="2:8" s="2" customFormat="1" ht="12.75">
      <c r="B111" s="27">
        <f t="shared" si="7"/>
        <v>90</v>
      </c>
      <c r="C111" s="37">
        <f t="shared" si="8"/>
        <v>48006</v>
      </c>
      <c r="D111" s="41">
        <f t="shared" si="9"/>
        <v>82389.52889304934</v>
      </c>
      <c r="E111" s="109">
        <f t="shared" si="10"/>
        <v>190.18249586145555</v>
      </c>
      <c r="F111" s="109">
        <f t="shared" si="11"/>
        <v>219.11882694371417</v>
      </c>
      <c r="G111" s="54">
        <f t="shared" si="12"/>
        <v>82170.41006610563</v>
      </c>
      <c r="H111" s="57">
        <f t="shared" si="13"/>
        <v>19007.529118570947</v>
      </c>
    </row>
    <row r="112" spans="2:8" s="2" customFormat="1" ht="12.75">
      <c r="B112" s="27">
        <f t="shared" si="7"/>
        <v>91</v>
      </c>
      <c r="C112" s="37">
        <f t="shared" si="8"/>
        <v>48036</v>
      </c>
      <c r="D112" s="41">
        <f t="shared" si="9"/>
        <v>82170.41006610563</v>
      </c>
      <c r="E112" s="109">
        <f t="shared" si="10"/>
        <v>189.67669656926049</v>
      </c>
      <c r="F112" s="109">
        <f t="shared" si="11"/>
        <v>219.62462623590923</v>
      </c>
      <c r="G112" s="54">
        <f t="shared" si="12"/>
        <v>81950.78543986972</v>
      </c>
      <c r="H112" s="57">
        <f t="shared" si="13"/>
        <v>19197.20581514021</v>
      </c>
    </row>
    <row r="113" spans="2:8" s="2" customFormat="1" ht="12.75">
      <c r="B113" s="27">
        <f t="shared" si="7"/>
        <v>92</v>
      </c>
      <c r="C113" s="37">
        <f t="shared" si="8"/>
        <v>48067</v>
      </c>
      <c r="D113" s="41">
        <f t="shared" si="9"/>
        <v>81950.78543986972</v>
      </c>
      <c r="E113" s="109">
        <f t="shared" si="10"/>
        <v>189.16972972369928</v>
      </c>
      <c r="F113" s="109">
        <f t="shared" si="11"/>
        <v>220.13159308147044</v>
      </c>
      <c r="G113" s="54">
        <f t="shared" si="12"/>
        <v>81730.65384678825</v>
      </c>
      <c r="H113" s="57">
        <f t="shared" si="13"/>
        <v>19386.37554486391</v>
      </c>
    </row>
    <row r="114" spans="2:8" ht="12.75">
      <c r="B114" s="27">
        <f t="shared" si="7"/>
        <v>93</v>
      </c>
      <c r="C114" s="37">
        <f t="shared" si="8"/>
        <v>48098</v>
      </c>
      <c r="D114" s="41">
        <f t="shared" si="9"/>
        <v>81730.65384678825</v>
      </c>
      <c r="E114" s="109">
        <f t="shared" si="10"/>
        <v>188.66159262966954</v>
      </c>
      <c r="F114" s="109">
        <f t="shared" si="11"/>
        <v>220.63973017550018</v>
      </c>
      <c r="G114" s="54">
        <f t="shared" si="12"/>
        <v>81510.01411661274</v>
      </c>
      <c r="H114" s="57">
        <f t="shared" si="13"/>
        <v>19575.03713749358</v>
      </c>
    </row>
    <row r="115" spans="2:8" ht="12.75">
      <c r="B115" s="27">
        <f t="shared" si="7"/>
        <v>94</v>
      </c>
      <c r="C115" s="37">
        <f t="shared" si="8"/>
        <v>48128</v>
      </c>
      <c r="D115" s="41">
        <f t="shared" si="9"/>
        <v>81510.01411661274</v>
      </c>
      <c r="E115" s="109">
        <f t="shared" si="10"/>
        <v>188.15228258584773</v>
      </c>
      <c r="F115" s="109">
        <f t="shared" si="11"/>
        <v>221.149040219322</v>
      </c>
      <c r="G115" s="54">
        <f t="shared" si="12"/>
        <v>81288.86507639343</v>
      </c>
      <c r="H115" s="57">
        <f t="shared" si="13"/>
        <v>19763.189420079427</v>
      </c>
    </row>
    <row r="116" spans="2:8" ht="12.75">
      <c r="B116" s="27">
        <f t="shared" si="7"/>
        <v>95</v>
      </c>
      <c r="C116" s="37">
        <f t="shared" si="8"/>
        <v>48159</v>
      </c>
      <c r="D116" s="41">
        <f t="shared" si="9"/>
        <v>81288.86507639343</v>
      </c>
      <c r="E116" s="109">
        <f t="shared" si="10"/>
        <v>187.64179688467482</v>
      </c>
      <c r="F116" s="109">
        <f t="shared" si="11"/>
        <v>221.6595259204949</v>
      </c>
      <c r="G116" s="54">
        <f t="shared" si="12"/>
        <v>81067.20555047294</v>
      </c>
      <c r="H116" s="57">
        <f t="shared" si="13"/>
        <v>19950.831216964103</v>
      </c>
    </row>
    <row r="117" spans="2:8" ht="12.75">
      <c r="B117" s="27">
        <f t="shared" si="7"/>
        <v>96</v>
      </c>
      <c r="C117" s="37">
        <f t="shared" si="8"/>
        <v>48189</v>
      </c>
      <c r="D117" s="41">
        <f t="shared" si="9"/>
        <v>81067.20555047294</v>
      </c>
      <c r="E117" s="109">
        <f t="shared" si="10"/>
        <v>187.13013281234169</v>
      </c>
      <c r="F117" s="109">
        <f t="shared" si="11"/>
        <v>222.17118999282803</v>
      </c>
      <c r="G117" s="54">
        <f t="shared" si="12"/>
        <v>80845.0343604801</v>
      </c>
      <c r="H117" s="57">
        <f t="shared" si="13"/>
        <v>20137.961349776444</v>
      </c>
    </row>
    <row r="118" spans="2:8" ht="12.75">
      <c r="B118" s="27">
        <f t="shared" si="7"/>
        <v>97</v>
      </c>
      <c r="C118" s="37">
        <f t="shared" si="8"/>
        <v>48220</v>
      </c>
      <c r="D118" s="41">
        <f t="shared" si="9"/>
        <v>80845.0343604801</v>
      </c>
      <c r="E118" s="109">
        <f t="shared" si="10"/>
        <v>186.6172876487749</v>
      </c>
      <c r="F118" s="109">
        <f t="shared" si="11"/>
        <v>222.68403515639483</v>
      </c>
      <c r="G118" s="54">
        <f t="shared" si="12"/>
        <v>80622.35032532371</v>
      </c>
      <c r="H118" s="57">
        <f t="shared" si="13"/>
        <v>20324.57863742522</v>
      </c>
    </row>
    <row r="119" spans="2:8" ht="12.75">
      <c r="B119" s="27">
        <f t="shared" si="7"/>
        <v>98</v>
      </c>
      <c r="C119" s="37">
        <f t="shared" si="8"/>
        <v>48251</v>
      </c>
      <c r="D119" s="41">
        <f t="shared" si="9"/>
        <v>80622.35032532371</v>
      </c>
      <c r="E119" s="109">
        <f t="shared" si="10"/>
        <v>186.10325866762224</v>
      </c>
      <c r="F119" s="109">
        <f t="shared" si="11"/>
        <v>223.19806413754748</v>
      </c>
      <c r="G119" s="54">
        <f t="shared" si="12"/>
        <v>80399.15226118617</v>
      </c>
      <c r="H119" s="57">
        <f t="shared" si="13"/>
        <v>20510.681896092843</v>
      </c>
    </row>
    <row r="120" spans="2:8" ht="12.75">
      <c r="B120" s="27">
        <f t="shared" si="7"/>
        <v>99</v>
      </c>
      <c r="C120" s="37">
        <f t="shared" si="8"/>
        <v>48280</v>
      </c>
      <c r="D120" s="41">
        <f t="shared" si="9"/>
        <v>80399.15226118617</v>
      </c>
      <c r="E120" s="109">
        <f t="shared" si="10"/>
        <v>185.58804313623807</v>
      </c>
      <c r="F120" s="109">
        <f t="shared" si="11"/>
        <v>223.71327966893165</v>
      </c>
      <c r="G120" s="54">
        <f t="shared" si="12"/>
        <v>80175.43898151725</v>
      </c>
      <c r="H120" s="57">
        <f t="shared" si="13"/>
        <v>20696.26993922908</v>
      </c>
    </row>
    <row r="121" spans="2:8" ht="12.75">
      <c r="B121" s="27">
        <f t="shared" si="7"/>
        <v>100</v>
      </c>
      <c r="C121" s="37">
        <f t="shared" si="8"/>
        <v>48311</v>
      </c>
      <c r="D121" s="41">
        <f t="shared" si="9"/>
        <v>80175.43898151725</v>
      </c>
      <c r="E121" s="109">
        <f t="shared" si="10"/>
        <v>185.07163831566896</v>
      </c>
      <c r="F121" s="109">
        <f t="shared" si="11"/>
        <v>224.22968448950076</v>
      </c>
      <c r="G121" s="54">
        <f t="shared" si="12"/>
        <v>79951.20929702774</v>
      </c>
      <c r="H121" s="57">
        <f t="shared" si="13"/>
        <v>20881.34157754475</v>
      </c>
    </row>
    <row r="122" spans="2:8" ht="12.75">
      <c r="B122" s="27">
        <f t="shared" si="7"/>
        <v>101</v>
      </c>
      <c r="C122" s="37">
        <f t="shared" si="8"/>
        <v>48341</v>
      </c>
      <c r="D122" s="41">
        <f t="shared" si="9"/>
        <v>79951.20929702774</v>
      </c>
      <c r="E122" s="109">
        <f t="shared" si="10"/>
        <v>184.55404146063904</v>
      </c>
      <c r="F122" s="109">
        <f t="shared" si="11"/>
        <v>224.74728134453068</v>
      </c>
      <c r="G122" s="54">
        <f t="shared" si="12"/>
        <v>79726.46201568321</v>
      </c>
      <c r="H122" s="57">
        <f t="shared" si="13"/>
        <v>21065.89561900539</v>
      </c>
    </row>
    <row r="123" spans="2:8" ht="12.75">
      <c r="B123" s="27">
        <f t="shared" si="7"/>
        <v>102</v>
      </c>
      <c r="C123" s="37">
        <f t="shared" si="8"/>
        <v>48372</v>
      </c>
      <c r="D123" s="41">
        <f t="shared" si="9"/>
        <v>79726.46201568321</v>
      </c>
      <c r="E123" s="109">
        <f t="shared" si="10"/>
        <v>184.0352498195354</v>
      </c>
      <c r="F123" s="109">
        <f t="shared" si="11"/>
        <v>225.2660729856343</v>
      </c>
      <c r="G123" s="54">
        <f t="shared" si="12"/>
        <v>79501.19594269758</v>
      </c>
      <c r="H123" s="57">
        <f t="shared" si="13"/>
        <v>21249.930868824926</v>
      </c>
    </row>
    <row r="124" spans="2:8" ht="12.75">
      <c r="B124" s="27">
        <f t="shared" si="7"/>
        <v>103</v>
      </c>
      <c r="C124" s="37">
        <f t="shared" si="8"/>
        <v>48402</v>
      </c>
      <c r="D124" s="41">
        <f t="shared" si="9"/>
        <v>79501.19594269758</v>
      </c>
      <c r="E124" s="109">
        <f t="shared" si="10"/>
        <v>183.51526063439357</v>
      </c>
      <c r="F124" s="109">
        <f t="shared" si="11"/>
        <v>225.78606217077615</v>
      </c>
      <c r="G124" s="54">
        <f t="shared" si="12"/>
        <v>79275.4098805268</v>
      </c>
      <c r="H124" s="57">
        <f t="shared" si="13"/>
        <v>21433.44612945932</v>
      </c>
    </row>
    <row r="125" spans="2:8" ht="12.75">
      <c r="B125" s="27">
        <f t="shared" si="7"/>
        <v>104</v>
      </c>
      <c r="C125" s="37">
        <f t="shared" si="8"/>
        <v>48433</v>
      </c>
      <c r="D125" s="41">
        <f t="shared" si="9"/>
        <v>79275.4098805268</v>
      </c>
      <c r="E125" s="109">
        <f t="shared" si="10"/>
        <v>182.99407114088268</v>
      </c>
      <c r="F125" s="109">
        <f t="shared" si="11"/>
        <v>226.30725166428704</v>
      </c>
      <c r="G125" s="54">
        <f t="shared" si="12"/>
        <v>79049.10262886251</v>
      </c>
      <c r="H125" s="57">
        <f t="shared" si="13"/>
        <v>21616.440200600202</v>
      </c>
    </row>
    <row r="126" spans="2:8" ht="12.75">
      <c r="B126" s="27">
        <f t="shared" si="7"/>
        <v>105</v>
      </c>
      <c r="C126" s="37">
        <f t="shared" si="8"/>
        <v>48464</v>
      </c>
      <c r="D126" s="41">
        <f t="shared" si="9"/>
        <v>79049.10262886251</v>
      </c>
      <c r="E126" s="109">
        <f t="shared" si="10"/>
        <v>182.47167856829097</v>
      </c>
      <c r="F126" s="109">
        <f t="shared" si="11"/>
        <v>226.82964423687875</v>
      </c>
      <c r="G126" s="54">
        <f t="shared" si="12"/>
        <v>78822.27298462564</v>
      </c>
      <c r="H126" s="57">
        <f t="shared" si="13"/>
        <v>21798.911879168492</v>
      </c>
    </row>
    <row r="127" spans="2:8" ht="12.75">
      <c r="B127" s="27">
        <f t="shared" si="7"/>
        <v>106</v>
      </c>
      <c r="C127" s="37">
        <f t="shared" si="8"/>
        <v>48494</v>
      </c>
      <c r="D127" s="41">
        <f t="shared" si="9"/>
        <v>78822.27298462564</v>
      </c>
      <c r="E127" s="109">
        <f t="shared" si="10"/>
        <v>181.94808013951084</v>
      </c>
      <c r="F127" s="109">
        <f t="shared" si="11"/>
        <v>227.35324266565888</v>
      </c>
      <c r="G127" s="54">
        <f t="shared" si="12"/>
        <v>78594.91974195998</v>
      </c>
      <c r="H127" s="57">
        <f t="shared" si="13"/>
        <v>21980.859959308003</v>
      </c>
    </row>
    <row r="128" spans="2:8" ht="12.75">
      <c r="B128" s="27">
        <f t="shared" si="7"/>
        <v>107</v>
      </c>
      <c r="C128" s="37">
        <f t="shared" si="8"/>
        <v>48525</v>
      </c>
      <c r="D128" s="41">
        <f t="shared" si="9"/>
        <v>78594.91974195998</v>
      </c>
      <c r="E128" s="109">
        <f t="shared" si="10"/>
        <v>181.42327307102428</v>
      </c>
      <c r="F128" s="109">
        <f t="shared" si="11"/>
        <v>227.87804973414543</v>
      </c>
      <c r="G128" s="54">
        <f t="shared" si="12"/>
        <v>78367.04169222583</v>
      </c>
      <c r="H128" s="57">
        <f t="shared" si="13"/>
        <v>22162.283232379028</v>
      </c>
    </row>
    <row r="129" spans="2:8" ht="12.75">
      <c r="B129" s="27">
        <f t="shared" si="7"/>
        <v>108</v>
      </c>
      <c r="C129" s="37">
        <f t="shared" si="8"/>
        <v>48555</v>
      </c>
      <c r="D129" s="41">
        <f t="shared" si="9"/>
        <v>78367.04169222583</v>
      </c>
      <c r="E129" s="109">
        <f t="shared" si="10"/>
        <v>180.89725457288796</v>
      </c>
      <c r="F129" s="109">
        <f t="shared" si="11"/>
        <v>228.40406823228176</v>
      </c>
      <c r="G129" s="54">
        <f t="shared" si="12"/>
        <v>78138.63762399355</v>
      </c>
      <c r="H129" s="57">
        <f t="shared" si="13"/>
        <v>22343.180486951915</v>
      </c>
    </row>
    <row r="130" spans="2:8" ht="12.75">
      <c r="B130" s="27">
        <f t="shared" si="7"/>
        <v>109</v>
      </c>
      <c r="C130" s="37">
        <f t="shared" si="8"/>
        <v>48586</v>
      </c>
      <c r="D130" s="41">
        <f t="shared" si="9"/>
        <v>78138.63762399355</v>
      </c>
      <c r="E130" s="109">
        <f t="shared" si="10"/>
        <v>180.37002184871844</v>
      </c>
      <c r="F130" s="109">
        <f t="shared" si="11"/>
        <v>228.93130095645128</v>
      </c>
      <c r="G130" s="54">
        <f t="shared" si="12"/>
        <v>77909.7063230371</v>
      </c>
      <c r="H130" s="57">
        <f t="shared" si="13"/>
        <v>22523.550508800632</v>
      </c>
    </row>
    <row r="131" spans="2:8" ht="12.75">
      <c r="B131" s="27">
        <f t="shared" si="7"/>
        <v>110</v>
      </c>
      <c r="C131" s="37">
        <f t="shared" si="8"/>
        <v>48617</v>
      </c>
      <c r="D131" s="41">
        <f t="shared" si="9"/>
        <v>77909.7063230371</v>
      </c>
      <c r="E131" s="109">
        <f t="shared" si="10"/>
        <v>179.8415720956773</v>
      </c>
      <c r="F131" s="109">
        <f t="shared" si="11"/>
        <v>229.45975070949243</v>
      </c>
      <c r="G131" s="54">
        <f t="shared" si="12"/>
        <v>77680.24657232761</v>
      </c>
      <c r="H131" s="57">
        <f t="shared" si="13"/>
        <v>22703.39208089631</v>
      </c>
    </row>
    <row r="132" spans="2:8" ht="12.75">
      <c r="B132" s="27">
        <f t="shared" si="7"/>
        <v>111</v>
      </c>
      <c r="C132" s="37">
        <f t="shared" si="8"/>
        <v>48645</v>
      </c>
      <c r="D132" s="41">
        <f t="shared" si="9"/>
        <v>77680.24657232761</v>
      </c>
      <c r="E132" s="109">
        <f t="shared" si="10"/>
        <v>179.31190250445624</v>
      </c>
      <c r="F132" s="109">
        <f t="shared" si="11"/>
        <v>229.98942030071348</v>
      </c>
      <c r="G132" s="54">
        <f t="shared" si="12"/>
        <v>77450.2571520269</v>
      </c>
      <c r="H132" s="57">
        <f t="shared" si="13"/>
        <v>22882.703983400766</v>
      </c>
    </row>
    <row r="133" spans="2:8" ht="12.75">
      <c r="B133" s="27">
        <f t="shared" si="7"/>
        <v>112</v>
      </c>
      <c r="C133" s="37">
        <f t="shared" si="8"/>
        <v>48676</v>
      </c>
      <c r="D133" s="41">
        <f t="shared" si="9"/>
        <v>77450.2571520269</v>
      </c>
      <c r="E133" s="109">
        <f t="shared" si="10"/>
        <v>178.78101025926208</v>
      </c>
      <c r="F133" s="109">
        <f t="shared" si="11"/>
        <v>230.52031254590764</v>
      </c>
      <c r="G133" s="54">
        <f t="shared" si="12"/>
        <v>77219.73683948099</v>
      </c>
      <c r="H133" s="57">
        <f t="shared" si="13"/>
        <v>23061.48499366003</v>
      </c>
    </row>
    <row r="134" spans="2:8" ht="12.75">
      <c r="B134" s="27">
        <f t="shared" si="7"/>
        <v>113</v>
      </c>
      <c r="C134" s="37">
        <f t="shared" si="8"/>
        <v>48706</v>
      </c>
      <c r="D134" s="41">
        <f t="shared" si="9"/>
        <v>77219.73683948099</v>
      </c>
      <c r="E134" s="109">
        <f t="shared" si="10"/>
        <v>178.24889253780194</v>
      </c>
      <c r="F134" s="109">
        <f t="shared" si="11"/>
        <v>231.05243026736778</v>
      </c>
      <c r="G134" s="54">
        <f t="shared" si="12"/>
        <v>76988.68440921362</v>
      </c>
      <c r="H134" s="57">
        <f t="shared" si="13"/>
        <v>23239.73388619783</v>
      </c>
    </row>
    <row r="135" spans="2:8" ht="12.75">
      <c r="B135" s="27">
        <f t="shared" si="7"/>
        <v>114</v>
      </c>
      <c r="C135" s="37">
        <f t="shared" si="8"/>
        <v>48737</v>
      </c>
      <c r="D135" s="41">
        <f t="shared" si="9"/>
        <v>76988.68440921362</v>
      </c>
      <c r="E135" s="109">
        <f t="shared" si="10"/>
        <v>177.7155465112681</v>
      </c>
      <c r="F135" s="109">
        <f t="shared" si="11"/>
        <v>231.58577629390163</v>
      </c>
      <c r="G135" s="54">
        <f t="shared" si="12"/>
        <v>76757.09863291972</v>
      </c>
      <c r="H135" s="57">
        <f t="shared" si="13"/>
        <v>23417.449432709098</v>
      </c>
    </row>
    <row r="136" spans="2:8" ht="12.75">
      <c r="B136" s="27">
        <f t="shared" si="7"/>
        <v>115</v>
      </c>
      <c r="C136" s="37">
        <f t="shared" si="8"/>
        <v>48767</v>
      </c>
      <c r="D136" s="41">
        <f t="shared" si="9"/>
        <v>76757.09863291972</v>
      </c>
      <c r="E136" s="109">
        <f t="shared" si="10"/>
        <v>177.18096934432302</v>
      </c>
      <c r="F136" s="109">
        <f t="shared" si="11"/>
        <v>232.1203534608467</v>
      </c>
      <c r="G136" s="54">
        <f t="shared" si="12"/>
        <v>76524.97827945887</v>
      </c>
      <c r="H136" s="57">
        <f t="shared" si="13"/>
        <v>23594.630402053423</v>
      </c>
    </row>
    <row r="137" spans="2:8" ht="12.75">
      <c r="B137" s="27">
        <f t="shared" si="7"/>
        <v>116</v>
      </c>
      <c r="C137" s="37">
        <f t="shared" si="8"/>
        <v>48798</v>
      </c>
      <c r="D137" s="41">
        <f t="shared" si="9"/>
        <v>76524.97827945887</v>
      </c>
      <c r="E137" s="109">
        <f t="shared" si="10"/>
        <v>176.6451581950842</v>
      </c>
      <c r="F137" s="109">
        <f t="shared" si="11"/>
        <v>232.6561646100855</v>
      </c>
      <c r="G137" s="54">
        <f t="shared" si="12"/>
        <v>76292.32211484878</v>
      </c>
      <c r="H137" s="57">
        <f t="shared" si="13"/>
        <v>23771.27556024851</v>
      </c>
    </row>
    <row r="138" spans="2:8" ht="12.75">
      <c r="B138" s="27">
        <f t="shared" si="7"/>
        <v>117</v>
      </c>
      <c r="C138" s="37">
        <f t="shared" si="8"/>
        <v>48829</v>
      </c>
      <c r="D138" s="41">
        <f t="shared" si="9"/>
        <v>76292.32211484878</v>
      </c>
      <c r="E138" s="109">
        <f t="shared" si="10"/>
        <v>176.10811021510926</v>
      </c>
      <c r="F138" s="109">
        <f t="shared" si="11"/>
        <v>233.19321259006045</v>
      </c>
      <c r="G138" s="54">
        <f t="shared" si="12"/>
        <v>76059.12890225872</v>
      </c>
      <c r="H138" s="57">
        <f t="shared" si="13"/>
        <v>23947.38367046362</v>
      </c>
    </row>
    <row r="139" spans="2:8" ht="12.75">
      <c r="B139" s="27">
        <f t="shared" si="7"/>
        <v>118</v>
      </c>
      <c r="C139" s="37">
        <f t="shared" si="8"/>
        <v>48859</v>
      </c>
      <c r="D139" s="41">
        <f t="shared" si="9"/>
        <v>76059.12890225872</v>
      </c>
      <c r="E139" s="109">
        <f t="shared" si="10"/>
        <v>175.56982254938052</v>
      </c>
      <c r="F139" s="109">
        <f t="shared" si="11"/>
        <v>233.7315002557892</v>
      </c>
      <c r="G139" s="54">
        <f t="shared" si="12"/>
        <v>75825.39740200293</v>
      </c>
      <c r="H139" s="57">
        <f t="shared" si="13"/>
        <v>24122.953493013</v>
      </c>
    </row>
    <row r="140" spans="2:8" ht="12.75">
      <c r="B140" s="27">
        <f t="shared" si="7"/>
        <v>119</v>
      </c>
      <c r="C140" s="37">
        <f t="shared" si="8"/>
        <v>48890</v>
      </c>
      <c r="D140" s="41">
        <f t="shared" si="9"/>
        <v>75825.39740200293</v>
      </c>
      <c r="E140" s="109">
        <f t="shared" si="10"/>
        <v>175.03029233629007</v>
      </c>
      <c r="F140" s="109">
        <f t="shared" si="11"/>
        <v>234.27103046887964</v>
      </c>
      <c r="G140" s="54">
        <f t="shared" si="12"/>
        <v>75591.12637153405</v>
      </c>
      <c r="H140" s="57">
        <f t="shared" si="13"/>
        <v>24297.98378534929</v>
      </c>
    </row>
    <row r="141" spans="2:8" ht="12.75">
      <c r="B141" s="27">
        <f t="shared" si="7"/>
        <v>120</v>
      </c>
      <c r="C141" s="37">
        <f t="shared" si="8"/>
        <v>48920</v>
      </c>
      <c r="D141" s="41">
        <f t="shared" si="9"/>
        <v>75591.12637153405</v>
      </c>
      <c r="E141" s="109">
        <f t="shared" si="10"/>
        <v>174.4895167076244</v>
      </c>
      <c r="F141" s="109">
        <f t="shared" si="11"/>
        <v>234.81180609754531</v>
      </c>
      <c r="G141" s="54">
        <f t="shared" si="12"/>
        <v>75356.3145654365</v>
      </c>
      <c r="H141" s="57">
        <f t="shared" si="13"/>
        <v>24472.473302056915</v>
      </c>
    </row>
    <row r="142" spans="2:8" ht="12.75">
      <c r="B142" s="27">
        <f t="shared" si="7"/>
        <v>121</v>
      </c>
      <c r="C142" s="37">
        <f t="shared" si="8"/>
        <v>48951</v>
      </c>
      <c r="D142" s="41">
        <f t="shared" si="9"/>
        <v>75356.3145654365</v>
      </c>
      <c r="E142" s="109">
        <f t="shared" si="10"/>
        <v>173.94749278854925</v>
      </c>
      <c r="F142" s="109">
        <f t="shared" si="11"/>
        <v>235.35383001662046</v>
      </c>
      <c r="G142" s="54">
        <f t="shared" si="12"/>
        <v>75120.96073541988</v>
      </c>
      <c r="H142" s="57">
        <f t="shared" si="13"/>
        <v>24646.420794845464</v>
      </c>
    </row>
    <row r="143" spans="2:8" ht="12.75">
      <c r="B143" s="27">
        <f t="shared" si="7"/>
        <v>122</v>
      </c>
      <c r="C143" s="37">
        <f t="shared" si="8"/>
        <v>48982</v>
      </c>
      <c r="D143" s="41">
        <f t="shared" si="9"/>
        <v>75120.96073541988</v>
      </c>
      <c r="E143" s="109">
        <f t="shared" si="10"/>
        <v>173.40421769759422</v>
      </c>
      <c r="F143" s="109">
        <f t="shared" si="11"/>
        <v>235.8971051075755</v>
      </c>
      <c r="G143" s="54">
        <f t="shared" si="12"/>
        <v>74885.0636303123</v>
      </c>
      <c r="H143" s="57">
        <f t="shared" si="13"/>
        <v>24819.825012543057</v>
      </c>
    </row>
    <row r="144" spans="2:8" ht="12.75">
      <c r="B144" s="27">
        <f t="shared" si="7"/>
        <v>123</v>
      </c>
      <c r="C144" s="37">
        <f t="shared" si="8"/>
        <v>49010</v>
      </c>
      <c r="D144" s="41">
        <f t="shared" si="9"/>
        <v>74885.0636303123</v>
      </c>
      <c r="E144" s="109">
        <f t="shared" si="10"/>
        <v>172.85968854663756</v>
      </c>
      <c r="F144" s="109">
        <f t="shared" si="11"/>
        <v>236.44163425853216</v>
      </c>
      <c r="G144" s="54">
        <f t="shared" si="12"/>
        <v>74648.62199605377</v>
      </c>
      <c r="H144" s="57">
        <f t="shared" si="13"/>
        <v>24992.684701089693</v>
      </c>
    </row>
    <row r="145" spans="2:8" ht="12.75">
      <c r="B145" s="27">
        <f t="shared" si="7"/>
        <v>124</v>
      </c>
      <c r="C145" s="37">
        <f t="shared" si="8"/>
        <v>49041</v>
      </c>
      <c r="D145" s="41">
        <f t="shared" si="9"/>
        <v>74648.62199605377</v>
      </c>
      <c r="E145" s="109">
        <f t="shared" si="10"/>
        <v>172.31390244089079</v>
      </c>
      <c r="F145" s="109">
        <f t="shared" si="11"/>
        <v>236.98742036427893</v>
      </c>
      <c r="G145" s="54">
        <f t="shared" si="12"/>
        <v>74411.63457568949</v>
      </c>
      <c r="H145" s="57">
        <f t="shared" si="13"/>
        <v>25164.998603530585</v>
      </c>
    </row>
    <row r="146" spans="2:8" ht="12.75">
      <c r="B146" s="27">
        <f t="shared" si="7"/>
        <v>125</v>
      </c>
      <c r="C146" s="37">
        <f t="shared" si="8"/>
        <v>49071</v>
      </c>
      <c r="D146" s="41">
        <f t="shared" si="9"/>
        <v>74411.63457568949</v>
      </c>
      <c r="E146" s="109">
        <f t="shared" si="10"/>
        <v>171.76685647888323</v>
      </c>
      <c r="F146" s="109">
        <f t="shared" si="11"/>
        <v>237.5344663262865</v>
      </c>
      <c r="G146" s="54">
        <f t="shared" si="12"/>
        <v>74174.10010936321</v>
      </c>
      <c r="H146" s="57">
        <f t="shared" si="13"/>
        <v>25336.76546000947</v>
      </c>
    </row>
    <row r="147" spans="2:8" ht="12.75">
      <c r="B147" s="27">
        <f t="shared" si="7"/>
        <v>126</v>
      </c>
      <c r="C147" s="37">
        <f t="shared" si="8"/>
        <v>49102</v>
      </c>
      <c r="D147" s="41">
        <f t="shared" si="9"/>
        <v>74174.10010936321</v>
      </c>
      <c r="E147" s="109">
        <f t="shared" si="10"/>
        <v>171.21854775244674</v>
      </c>
      <c r="F147" s="109">
        <f t="shared" si="11"/>
        <v>238.08277505272298</v>
      </c>
      <c r="G147" s="54">
        <f t="shared" si="12"/>
        <v>73936.01733431048</v>
      </c>
      <c r="H147" s="57">
        <f t="shared" si="13"/>
        <v>25507.984007761916</v>
      </c>
    </row>
    <row r="148" spans="2:8" ht="12.75">
      <c r="B148" s="27">
        <f t="shared" si="7"/>
        <v>127</v>
      </c>
      <c r="C148" s="37">
        <f t="shared" si="8"/>
        <v>49132</v>
      </c>
      <c r="D148" s="41">
        <f t="shared" si="9"/>
        <v>73936.01733431048</v>
      </c>
      <c r="E148" s="109">
        <f t="shared" si="10"/>
        <v>170.66897334670003</v>
      </c>
      <c r="F148" s="109">
        <f t="shared" si="11"/>
        <v>238.6323494584697</v>
      </c>
      <c r="G148" s="54">
        <f t="shared" si="12"/>
        <v>73697.38498485202</v>
      </c>
      <c r="H148" s="57">
        <f t="shared" si="13"/>
        <v>25678.652981108615</v>
      </c>
    </row>
    <row r="149" spans="2:8" ht="12.75">
      <c r="B149" s="27">
        <f t="shared" si="7"/>
        <v>128</v>
      </c>
      <c r="C149" s="37">
        <f t="shared" si="8"/>
        <v>49163</v>
      </c>
      <c r="D149" s="41">
        <f t="shared" si="9"/>
        <v>73697.38498485202</v>
      </c>
      <c r="E149" s="109">
        <f t="shared" si="10"/>
        <v>170.1181303400334</v>
      </c>
      <c r="F149" s="109">
        <f t="shared" si="11"/>
        <v>239.18319246513633</v>
      </c>
      <c r="G149" s="54">
        <f t="shared" si="12"/>
        <v>73458.20179238688</v>
      </c>
      <c r="H149" s="57">
        <f t="shared" si="13"/>
        <v>25848.77111144865</v>
      </c>
    </row>
    <row r="150" spans="2:8" ht="12.75">
      <c r="B150" s="27">
        <f t="shared" si="7"/>
        <v>129</v>
      </c>
      <c r="C150" s="37">
        <f t="shared" si="8"/>
        <v>49194</v>
      </c>
      <c r="D150" s="41">
        <f t="shared" si="9"/>
        <v>73458.20179238688</v>
      </c>
      <c r="E150" s="109">
        <f t="shared" si="10"/>
        <v>169.56601580409304</v>
      </c>
      <c r="F150" s="109">
        <f t="shared" si="11"/>
        <v>239.73530700107668</v>
      </c>
      <c r="G150" s="54">
        <f t="shared" si="12"/>
        <v>73218.46648538581</v>
      </c>
      <c r="H150" s="57">
        <f t="shared" si="13"/>
        <v>26018.33712725274</v>
      </c>
    </row>
    <row r="151" spans="2:8" ht="12.75">
      <c r="B151" s="27">
        <f t="shared" si="7"/>
        <v>130</v>
      </c>
      <c r="C151" s="37">
        <f t="shared" si="8"/>
        <v>49224</v>
      </c>
      <c r="D151" s="41">
        <f t="shared" si="9"/>
        <v>73218.46648538581</v>
      </c>
      <c r="E151" s="109">
        <f t="shared" si="10"/>
        <v>169.01262680376558</v>
      </c>
      <c r="F151" s="109">
        <f t="shared" si="11"/>
        <v>240.28869600140413</v>
      </c>
      <c r="G151" s="54">
        <f t="shared" si="12"/>
        <v>72978.17778938441</v>
      </c>
      <c r="H151" s="57">
        <f t="shared" si="13"/>
        <v>26187.349754056504</v>
      </c>
    </row>
    <row r="152" spans="2:8" ht="12.75">
      <c r="B152" s="27">
        <f t="shared" si="7"/>
        <v>131</v>
      </c>
      <c r="C152" s="37">
        <f t="shared" si="8"/>
        <v>49255</v>
      </c>
      <c r="D152" s="41">
        <f t="shared" si="9"/>
        <v>72978.17778938441</v>
      </c>
      <c r="E152" s="109">
        <f t="shared" si="10"/>
        <v>168.45796039716234</v>
      </c>
      <c r="F152" s="109">
        <f t="shared" si="11"/>
        <v>240.84336240800738</v>
      </c>
      <c r="G152" s="54">
        <f t="shared" si="12"/>
        <v>72737.3344269764</v>
      </c>
      <c r="H152" s="57">
        <f t="shared" si="13"/>
        <v>26355.807714453666</v>
      </c>
    </row>
    <row r="153" spans="2:8" ht="12.75">
      <c r="B153" s="27">
        <f aca="true" t="shared" si="14" ref="B153:B216">pagam.Num</f>
        <v>132</v>
      </c>
      <c r="C153" s="37">
        <f aca="true" t="shared" si="15" ref="C153:C216">Mostra.Data</f>
        <v>49285</v>
      </c>
      <c r="D153" s="41">
        <f aca="true" t="shared" si="16" ref="D153:D216">Bil.Iniz</f>
        <v>72737.3344269764</v>
      </c>
      <c r="E153" s="109">
        <f aca="true" t="shared" si="17" ref="E153:E216">Interesse</f>
        <v>167.90201363560385</v>
      </c>
      <c r="F153" s="109">
        <f aca="true" t="shared" si="18" ref="F153:F216">Capitale</f>
        <v>241.39930916956587</v>
      </c>
      <c r="G153" s="54">
        <f aca="true" t="shared" si="19" ref="G153:G216">Bilancio.finale</f>
        <v>72495.93511780685</v>
      </c>
      <c r="H153" s="57">
        <f aca="true" t="shared" si="20" ref="H153:H216">Interesse.Comp</f>
        <v>26523.70972808927</v>
      </c>
    </row>
    <row r="154" spans="2:8" ht="12.75">
      <c r="B154" s="27">
        <f t="shared" si="14"/>
        <v>133</v>
      </c>
      <c r="C154" s="37">
        <f t="shared" si="15"/>
        <v>49316</v>
      </c>
      <c r="D154" s="41">
        <f t="shared" si="16"/>
        <v>72495.93511780685</v>
      </c>
      <c r="E154" s="109">
        <f t="shared" si="17"/>
        <v>167.34478356360412</v>
      </c>
      <c r="F154" s="109">
        <f t="shared" si="18"/>
        <v>241.9565392415656</v>
      </c>
      <c r="G154" s="54">
        <f t="shared" si="19"/>
        <v>72253.97857856528</v>
      </c>
      <c r="H154" s="57">
        <f t="shared" si="20"/>
        <v>26691.054511652874</v>
      </c>
    </row>
    <row r="155" spans="2:8" ht="12.75">
      <c r="B155" s="27">
        <f t="shared" si="14"/>
        <v>134</v>
      </c>
      <c r="C155" s="37">
        <f t="shared" si="15"/>
        <v>49347</v>
      </c>
      <c r="D155" s="41">
        <f t="shared" si="16"/>
        <v>72253.97857856528</v>
      </c>
      <c r="E155" s="109">
        <f t="shared" si="17"/>
        <v>166.78626721885485</v>
      </c>
      <c r="F155" s="109">
        <f t="shared" si="18"/>
        <v>242.51505558631487</v>
      </c>
      <c r="G155" s="54">
        <f t="shared" si="19"/>
        <v>72011.46352297896</v>
      </c>
      <c r="H155" s="57">
        <f t="shared" si="20"/>
        <v>26857.84077887173</v>
      </c>
    </row>
    <row r="156" spans="2:8" ht="12.75">
      <c r="B156" s="27">
        <f t="shared" si="14"/>
        <v>135</v>
      </c>
      <c r="C156" s="37">
        <f t="shared" si="15"/>
        <v>49375</v>
      </c>
      <c r="D156" s="41">
        <f t="shared" si="16"/>
        <v>72011.46352297896</v>
      </c>
      <c r="E156" s="109">
        <f t="shared" si="17"/>
        <v>166.22646163220975</v>
      </c>
      <c r="F156" s="109">
        <f t="shared" si="18"/>
        <v>243.07486117295997</v>
      </c>
      <c r="G156" s="54">
        <f t="shared" si="19"/>
        <v>71768.38866180599</v>
      </c>
      <c r="H156" s="57">
        <f t="shared" si="20"/>
        <v>27024.06724050394</v>
      </c>
    </row>
    <row r="157" spans="2:8" ht="12.75">
      <c r="B157" s="27">
        <f t="shared" si="14"/>
        <v>136</v>
      </c>
      <c r="C157" s="37">
        <f t="shared" si="15"/>
        <v>49406</v>
      </c>
      <c r="D157" s="41">
        <f t="shared" si="16"/>
        <v>71768.38866180599</v>
      </c>
      <c r="E157" s="109">
        <f t="shared" si="17"/>
        <v>165.6653638276688</v>
      </c>
      <c r="F157" s="109">
        <f t="shared" si="18"/>
        <v>243.6359589775009</v>
      </c>
      <c r="G157" s="54">
        <f t="shared" si="19"/>
        <v>71524.7527028285</v>
      </c>
      <c r="H157" s="57">
        <f t="shared" si="20"/>
        <v>27189.73260433161</v>
      </c>
    </row>
    <row r="158" spans="2:8" ht="12.75">
      <c r="B158" s="27">
        <f t="shared" si="14"/>
        <v>137</v>
      </c>
      <c r="C158" s="37">
        <f t="shared" si="15"/>
        <v>49436</v>
      </c>
      <c r="D158" s="41">
        <f t="shared" si="16"/>
        <v>71524.7527028285</v>
      </c>
      <c r="E158" s="109">
        <f t="shared" si="17"/>
        <v>165.10297082236244</v>
      </c>
      <c r="F158" s="109">
        <f t="shared" si="18"/>
        <v>244.19835198280728</v>
      </c>
      <c r="G158" s="54">
        <f t="shared" si="19"/>
        <v>71280.55435084569</v>
      </c>
      <c r="H158" s="57">
        <f t="shared" si="20"/>
        <v>27354.83557515397</v>
      </c>
    </row>
    <row r="159" spans="2:8" ht="12.75">
      <c r="B159" s="27">
        <f t="shared" si="14"/>
        <v>138</v>
      </c>
      <c r="C159" s="37">
        <f t="shared" si="15"/>
        <v>49467</v>
      </c>
      <c r="D159" s="41">
        <f t="shared" si="16"/>
        <v>71280.55435084569</v>
      </c>
      <c r="E159" s="109">
        <f t="shared" si="17"/>
        <v>164.53927962653546</v>
      </c>
      <c r="F159" s="109">
        <f t="shared" si="18"/>
        <v>244.76204317863426</v>
      </c>
      <c r="G159" s="54">
        <f t="shared" si="19"/>
        <v>71035.79230766706</v>
      </c>
      <c r="H159" s="57">
        <f t="shared" si="20"/>
        <v>27519.374854780508</v>
      </c>
    </row>
    <row r="160" spans="2:8" ht="12.75">
      <c r="B160" s="27">
        <f t="shared" si="14"/>
        <v>139</v>
      </c>
      <c r="C160" s="37">
        <f t="shared" si="15"/>
        <v>49497</v>
      </c>
      <c r="D160" s="41">
        <f t="shared" si="16"/>
        <v>71035.79230766706</v>
      </c>
      <c r="E160" s="109">
        <f t="shared" si="17"/>
        <v>163.97428724353145</v>
      </c>
      <c r="F160" s="109">
        <f t="shared" si="18"/>
        <v>245.32703556163827</v>
      </c>
      <c r="G160" s="54">
        <f t="shared" si="19"/>
        <v>70790.46527210542</v>
      </c>
      <c r="H160" s="57">
        <f t="shared" si="20"/>
        <v>27683.34914202404</v>
      </c>
    </row>
    <row r="161" spans="2:8" ht="12.75">
      <c r="B161" s="27">
        <f t="shared" si="14"/>
        <v>140</v>
      </c>
      <c r="C161" s="37">
        <f t="shared" si="15"/>
        <v>49528</v>
      </c>
      <c r="D161" s="41">
        <f t="shared" si="16"/>
        <v>70790.46527210542</v>
      </c>
      <c r="E161" s="109">
        <f t="shared" si="17"/>
        <v>163.40799066977667</v>
      </c>
      <c r="F161" s="109">
        <f t="shared" si="18"/>
        <v>245.89333213539305</v>
      </c>
      <c r="G161" s="54">
        <f t="shared" si="19"/>
        <v>70544.57193997002</v>
      </c>
      <c r="H161" s="57">
        <f t="shared" si="20"/>
        <v>27846.757132693816</v>
      </c>
    </row>
    <row r="162" spans="2:8" ht="12.75">
      <c r="B162" s="27">
        <f t="shared" si="14"/>
        <v>141</v>
      </c>
      <c r="C162" s="37">
        <f t="shared" si="15"/>
        <v>49559</v>
      </c>
      <c r="D162" s="41">
        <f t="shared" si="16"/>
        <v>70544.57193997002</v>
      </c>
      <c r="E162" s="109">
        <f t="shared" si="17"/>
        <v>162.84038689476412</v>
      </c>
      <c r="F162" s="109">
        <f t="shared" si="18"/>
        <v>246.4609359104056</v>
      </c>
      <c r="G162" s="54">
        <f t="shared" si="19"/>
        <v>70298.11100405961</v>
      </c>
      <c r="H162" s="57">
        <f t="shared" si="20"/>
        <v>28009.59751958858</v>
      </c>
    </row>
    <row r="163" spans="2:8" ht="12.75">
      <c r="B163" s="27">
        <f t="shared" si="14"/>
        <v>142</v>
      </c>
      <c r="C163" s="37">
        <f t="shared" si="15"/>
        <v>49589</v>
      </c>
      <c r="D163" s="41">
        <f t="shared" si="16"/>
        <v>70298.11100405961</v>
      </c>
      <c r="E163" s="109">
        <f t="shared" si="17"/>
        <v>162.27147290103758</v>
      </c>
      <c r="F163" s="109">
        <f t="shared" si="18"/>
        <v>247.02984990413213</v>
      </c>
      <c r="G163" s="54">
        <f t="shared" si="19"/>
        <v>70051.08115415547</v>
      </c>
      <c r="H163" s="57">
        <f t="shared" si="20"/>
        <v>28171.868992489617</v>
      </c>
    </row>
    <row r="164" spans="2:8" ht="12.75">
      <c r="B164" s="27">
        <f t="shared" si="14"/>
        <v>143</v>
      </c>
      <c r="C164" s="37">
        <f t="shared" si="15"/>
        <v>49620</v>
      </c>
      <c r="D164" s="41">
        <f t="shared" si="16"/>
        <v>70051.08115415547</v>
      </c>
      <c r="E164" s="109">
        <f t="shared" si="17"/>
        <v>161.70124566417553</v>
      </c>
      <c r="F164" s="109">
        <f t="shared" si="18"/>
        <v>247.6000771409942</v>
      </c>
      <c r="G164" s="54">
        <f t="shared" si="19"/>
        <v>69803.48107701448</v>
      </c>
      <c r="H164" s="57">
        <f t="shared" si="20"/>
        <v>28333.570238153792</v>
      </c>
    </row>
    <row r="165" spans="2:8" ht="12.75">
      <c r="B165" s="27">
        <f t="shared" si="14"/>
        <v>144</v>
      </c>
      <c r="C165" s="37">
        <f t="shared" si="15"/>
        <v>49650</v>
      </c>
      <c r="D165" s="41">
        <f t="shared" si="16"/>
        <v>69803.48107701448</v>
      </c>
      <c r="E165" s="109">
        <f t="shared" si="17"/>
        <v>161.12970215277508</v>
      </c>
      <c r="F165" s="109">
        <f t="shared" si="18"/>
        <v>248.17162065239464</v>
      </c>
      <c r="G165" s="54">
        <f t="shared" si="19"/>
        <v>69555.30945636208</v>
      </c>
      <c r="H165" s="57">
        <f t="shared" si="20"/>
        <v>28494.699940306567</v>
      </c>
    </row>
    <row r="166" spans="2:8" ht="12.75">
      <c r="B166" s="27">
        <f t="shared" si="14"/>
        <v>145</v>
      </c>
      <c r="C166" s="37">
        <f t="shared" si="15"/>
        <v>49681</v>
      </c>
      <c r="D166" s="41">
        <f t="shared" si="16"/>
        <v>69555.30945636208</v>
      </c>
      <c r="E166" s="109">
        <f t="shared" si="17"/>
        <v>160.5568393284358</v>
      </c>
      <c r="F166" s="109">
        <f t="shared" si="18"/>
        <v>248.7444834767339</v>
      </c>
      <c r="G166" s="54">
        <f t="shared" si="19"/>
        <v>69306.56497288535</v>
      </c>
      <c r="H166" s="57">
        <f t="shared" si="20"/>
        <v>28655.256779635005</v>
      </c>
    </row>
    <row r="167" spans="2:8" ht="12.75">
      <c r="B167" s="27">
        <f t="shared" si="14"/>
        <v>146</v>
      </c>
      <c r="C167" s="37">
        <f t="shared" si="15"/>
        <v>49712</v>
      </c>
      <c r="D167" s="41">
        <f t="shared" si="16"/>
        <v>69306.56497288535</v>
      </c>
      <c r="E167" s="109">
        <f t="shared" si="17"/>
        <v>159.98265414574368</v>
      </c>
      <c r="F167" s="109">
        <f t="shared" si="18"/>
        <v>249.31866865942604</v>
      </c>
      <c r="G167" s="54">
        <f t="shared" si="19"/>
        <v>69057.24630422592</v>
      </c>
      <c r="H167" s="57">
        <f t="shared" si="20"/>
        <v>28815.23943378075</v>
      </c>
    </row>
    <row r="168" spans="2:8" ht="12.75">
      <c r="B168" s="27">
        <f t="shared" si="14"/>
        <v>147</v>
      </c>
      <c r="C168" s="37">
        <f t="shared" si="15"/>
        <v>49741</v>
      </c>
      <c r="D168" s="41">
        <f t="shared" si="16"/>
        <v>69057.24630422592</v>
      </c>
      <c r="E168" s="109">
        <f t="shared" si="17"/>
        <v>159.40714355225484</v>
      </c>
      <c r="F168" s="109">
        <f t="shared" si="18"/>
        <v>249.89417925291488</v>
      </c>
      <c r="G168" s="54">
        <f t="shared" si="19"/>
        <v>68807.35212497301</v>
      </c>
      <c r="H168" s="57">
        <f t="shared" si="20"/>
        <v>28974.646577333006</v>
      </c>
    </row>
    <row r="169" spans="2:8" ht="12.75">
      <c r="B169" s="27">
        <f t="shared" si="14"/>
        <v>148</v>
      </c>
      <c r="C169" s="37">
        <f t="shared" si="15"/>
        <v>49772</v>
      </c>
      <c r="D169" s="41">
        <f t="shared" si="16"/>
        <v>68807.35212497301</v>
      </c>
      <c r="E169" s="109">
        <f t="shared" si="17"/>
        <v>158.83030448847936</v>
      </c>
      <c r="F169" s="109">
        <f t="shared" si="18"/>
        <v>250.47101831669036</v>
      </c>
      <c r="G169" s="54">
        <f t="shared" si="19"/>
        <v>68556.88110665632</v>
      </c>
      <c r="H169" s="57">
        <f t="shared" si="20"/>
        <v>29133.476881821483</v>
      </c>
    </row>
    <row r="170" spans="2:8" ht="12.75">
      <c r="B170" s="27">
        <f t="shared" si="14"/>
        <v>149</v>
      </c>
      <c r="C170" s="37">
        <f t="shared" si="15"/>
        <v>49802</v>
      </c>
      <c r="D170" s="41">
        <f t="shared" si="16"/>
        <v>68556.88110665632</v>
      </c>
      <c r="E170" s="109">
        <f t="shared" si="17"/>
        <v>158.252133887865</v>
      </c>
      <c r="F170" s="109">
        <f t="shared" si="18"/>
        <v>251.04918891730472</v>
      </c>
      <c r="G170" s="54">
        <f t="shared" si="19"/>
        <v>68305.83191773902</v>
      </c>
      <c r="H170" s="57">
        <f t="shared" si="20"/>
        <v>29291.72901570935</v>
      </c>
    </row>
    <row r="171" spans="2:8" ht="12.75">
      <c r="B171" s="27">
        <f t="shared" si="14"/>
        <v>150</v>
      </c>
      <c r="C171" s="37">
        <f t="shared" si="15"/>
        <v>49833</v>
      </c>
      <c r="D171" s="41">
        <f t="shared" si="16"/>
        <v>68305.83191773902</v>
      </c>
      <c r="E171" s="109">
        <f t="shared" si="17"/>
        <v>157.6726286767809</v>
      </c>
      <c r="F171" s="109">
        <f t="shared" si="18"/>
        <v>251.62869412838882</v>
      </c>
      <c r="G171" s="54">
        <f t="shared" si="19"/>
        <v>68054.20322361063</v>
      </c>
      <c r="H171" s="57">
        <f t="shared" si="20"/>
        <v>29449.40164438613</v>
      </c>
    </row>
    <row r="172" spans="2:8" ht="12.75">
      <c r="B172" s="27">
        <f t="shared" si="14"/>
        <v>151</v>
      </c>
      <c r="C172" s="37">
        <f t="shared" si="15"/>
        <v>49863</v>
      </c>
      <c r="D172" s="41">
        <f t="shared" si="16"/>
        <v>68054.20322361063</v>
      </c>
      <c r="E172" s="109">
        <f t="shared" si="17"/>
        <v>157.0917857745012</v>
      </c>
      <c r="F172" s="109">
        <f t="shared" si="18"/>
        <v>252.2095370306685</v>
      </c>
      <c r="G172" s="54">
        <f t="shared" si="19"/>
        <v>67801.99368657997</v>
      </c>
      <c r="H172" s="57">
        <f t="shared" si="20"/>
        <v>29606.49343016063</v>
      </c>
    </row>
    <row r="173" spans="2:8" ht="12.75">
      <c r="B173" s="27">
        <f t="shared" si="14"/>
        <v>152</v>
      </c>
      <c r="C173" s="37">
        <f t="shared" si="15"/>
        <v>49894</v>
      </c>
      <c r="D173" s="41">
        <f t="shared" si="16"/>
        <v>67801.99368657997</v>
      </c>
      <c r="E173" s="109">
        <f t="shared" si="17"/>
        <v>156.50960209318876</v>
      </c>
      <c r="F173" s="109">
        <f t="shared" si="18"/>
        <v>252.79172071198096</v>
      </c>
      <c r="G173" s="54">
        <f t="shared" si="19"/>
        <v>67549.201965868</v>
      </c>
      <c r="H173" s="57">
        <f t="shared" si="20"/>
        <v>29763.00303225382</v>
      </c>
    </row>
    <row r="174" spans="2:8" ht="12.75">
      <c r="B174" s="27">
        <f t="shared" si="14"/>
        <v>153</v>
      </c>
      <c r="C174" s="37">
        <f t="shared" si="15"/>
        <v>49925</v>
      </c>
      <c r="D174" s="41">
        <f t="shared" si="16"/>
        <v>67549.201965868</v>
      </c>
      <c r="E174" s="109">
        <f t="shared" si="17"/>
        <v>155.9260745378786</v>
      </c>
      <c r="F174" s="109">
        <f t="shared" si="18"/>
        <v>253.3752482672911</v>
      </c>
      <c r="G174" s="54">
        <f t="shared" si="19"/>
        <v>67295.8267176007</v>
      </c>
      <c r="H174" s="57">
        <f t="shared" si="20"/>
        <v>29918.929106791697</v>
      </c>
    </row>
    <row r="175" spans="2:8" ht="12.75">
      <c r="B175" s="27">
        <f t="shared" si="14"/>
        <v>154</v>
      </c>
      <c r="C175" s="37">
        <f t="shared" si="15"/>
        <v>49955</v>
      </c>
      <c r="D175" s="41">
        <f t="shared" si="16"/>
        <v>67295.8267176007</v>
      </c>
      <c r="E175" s="109">
        <f t="shared" si="17"/>
        <v>155.34120000646163</v>
      </c>
      <c r="F175" s="109">
        <f t="shared" si="18"/>
        <v>253.96012279870808</v>
      </c>
      <c r="G175" s="54">
        <f t="shared" si="19"/>
        <v>67041.86659480199</v>
      </c>
      <c r="H175" s="57">
        <f t="shared" si="20"/>
        <v>30074.270306798157</v>
      </c>
    </row>
    <row r="176" spans="2:8" ht="12.75">
      <c r="B176" s="27">
        <f t="shared" si="14"/>
        <v>155</v>
      </c>
      <c r="C176" s="37">
        <f t="shared" si="15"/>
        <v>49986</v>
      </c>
      <c r="D176" s="41">
        <f t="shared" si="16"/>
        <v>67041.86659480199</v>
      </c>
      <c r="E176" s="109">
        <f t="shared" si="17"/>
        <v>154.75497538966792</v>
      </c>
      <c r="F176" s="109">
        <f t="shared" si="18"/>
        <v>254.5463474155018</v>
      </c>
      <c r="G176" s="54">
        <f t="shared" si="19"/>
        <v>66787.3202473865</v>
      </c>
      <c r="H176" s="57">
        <f t="shared" si="20"/>
        <v>30229.025282187824</v>
      </c>
    </row>
    <row r="177" spans="2:8" ht="12.75">
      <c r="B177" s="27">
        <f t="shared" si="14"/>
        <v>156</v>
      </c>
      <c r="C177" s="37">
        <f t="shared" si="15"/>
        <v>50016</v>
      </c>
      <c r="D177" s="41">
        <f t="shared" si="16"/>
        <v>66787.3202473865</v>
      </c>
      <c r="E177" s="109">
        <f t="shared" si="17"/>
        <v>154.1673975710505</v>
      </c>
      <c r="F177" s="109">
        <f t="shared" si="18"/>
        <v>255.13392523411923</v>
      </c>
      <c r="G177" s="54">
        <f t="shared" si="19"/>
        <v>66532.18632215238</v>
      </c>
      <c r="H177" s="57">
        <f t="shared" si="20"/>
        <v>30383.192679758875</v>
      </c>
    </row>
    <row r="178" spans="2:8" ht="12.75">
      <c r="B178" s="27">
        <f t="shared" si="14"/>
        <v>157</v>
      </c>
      <c r="C178" s="37">
        <f t="shared" si="15"/>
        <v>50047</v>
      </c>
      <c r="D178" s="41">
        <f t="shared" si="16"/>
        <v>66532.18632215238</v>
      </c>
      <c r="E178" s="109">
        <f t="shared" si="17"/>
        <v>153.5784634269684</v>
      </c>
      <c r="F178" s="109">
        <f t="shared" si="18"/>
        <v>255.72285937820132</v>
      </c>
      <c r="G178" s="54">
        <f t="shared" si="19"/>
        <v>66276.46346277418</v>
      </c>
      <c r="H178" s="57">
        <f t="shared" si="20"/>
        <v>30536.771143185844</v>
      </c>
    </row>
    <row r="179" spans="2:8" ht="12.75">
      <c r="B179" s="27">
        <f t="shared" si="14"/>
        <v>158</v>
      </c>
      <c r="C179" s="37">
        <f t="shared" si="15"/>
        <v>50078</v>
      </c>
      <c r="D179" s="41">
        <f t="shared" si="16"/>
        <v>66276.46346277418</v>
      </c>
      <c r="E179" s="109">
        <f t="shared" si="17"/>
        <v>152.98816982657038</v>
      </c>
      <c r="F179" s="109">
        <f t="shared" si="18"/>
        <v>256.3131529785993</v>
      </c>
      <c r="G179" s="54">
        <f t="shared" si="19"/>
        <v>66020.15030979557</v>
      </c>
      <c r="H179" s="57">
        <f t="shared" si="20"/>
        <v>30689.759313012415</v>
      </c>
    </row>
    <row r="180" spans="2:8" ht="12.75">
      <c r="B180" s="27">
        <f t="shared" si="14"/>
        <v>159</v>
      </c>
      <c r="C180" s="37">
        <f t="shared" si="15"/>
        <v>50106</v>
      </c>
      <c r="D180" s="41">
        <f t="shared" si="16"/>
        <v>66020.15030979557</v>
      </c>
      <c r="E180" s="109">
        <f t="shared" si="17"/>
        <v>152.3965136317781</v>
      </c>
      <c r="F180" s="109">
        <f t="shared" si="18"/>
        <v>256.90480917339164</v>
      </c>
      <c r="G180" s="54">
        <f t="shared" si="19"/>
        <v>65763.24550062219</v>
      </c>
      <c r="H180" s="57">
        <f t="shared" si="20"/>
        <v>30842.155826644193</v>
      </c>
    </row>
    <row r="181" spans="2:8" ht="12.75">
      <c r="B181" s="27">
        <f t="shared" si="14"/>
        <v>160</v>
      </c>
      <c r="C181" s="37">
        <f t="shared" si="15"/>
        <v>50137</v>
      </c>
      <c r="D181" s="41">
        <f t="shared" si="16"/>
        <v>65763.24550062219</v>
      </c>
      <c r="E181" s="109">
        <f t="shared" si="17"/>
        <v>151.80349169726955</v>
      </c>
      <c r="F181" s="109">
        <f t="shared" si="18"/>
        <v>257.4978311079002</v>
      </c>
      <c r="G181" s="54">
        <f t="shared" si="19"/>
        <v>65505.74766951428</v>
      </c>
      <c r="H181" s="57">
        <f t="shared" si="20"/>
        <v>30993.95931834146</v>
      </c>
    </row>
    <row r="182" spans="2:8" ht="12.75">
      <c r="B182" s="27">
        <f t="shared" si="14"/>
        <v>161</v>
      </c>
      <c r="C182" s="37">
        <f t="shared" si="15"/>
        <v>50167</v>
      </c>
      <c r="D182" s="41">
        <f t="shared" si="16"/>
        <v>65505.74766951428</v>
      </c>
      <c r="E182" s="109">
        <f t="shared" si="17"/>
        <v>151.20910087046212</v>
      </c>
      <c r="F182" s="109">
        <f t="shared" si="18"/>
        <v>258.0922219347076</v>
      </c>
      <c r="G182" s="54">
        <f t="shared" si="19"/>
        <v>65247.65544757958</v>
      </c>
      <c r="H182" s="57">
        <f t="shared" si="20"/>
        <v>31145.168419211925</v>
      </c>
    </row>
    <row r="183" spans="2:8" ht="12.75">
      <c r="B183" s="27">
        <f t="shared" si="14"/>
        <v>162</v>
      </c>
      <c r="C183" s="37">
        <f t="shared" si="15"/>
        <v>50198</v>
      </c>
      <c r="D183" s="41">
        <f t="shared" si="16"/>
        <v>65247.65544757958</v>
      </c>
      <c r="E183" s="109">
        <f t="shared" si="17"/>
        <v>150.6133379914962</v>
      </c>
      <c r="F183" s="109">
        <f t="shared" si="18"/>
        <v>258.68798481367355</v>
      </c>
      <c r="G183" s="54">
        <f t="shared" si="19"/>
        <v>64988.967462765904</v>
      </c>
      <c r="H183" s="57">
        <f t="shared" si="20"/>
        <v>31295.781757203422</v>
      </c>
    </row>
    <row r="184" spans="2:8" ht="12.75">
      <c r="B184" s="27">
        <f t="shared" si="14"/>
        <v>163</v>
      </c>
      <c r="C184" s="37">
        <f t="shared" si="15"/>
        <v>50228</v>
      </c>
      <c r="D184" s="41">
        <f t="shared" si="16"/>
        <v>64988.967462765904</v>
      </c>
      <c r="E184" s="109">
        <f t="shared" si="17"/>
        <v>150.01619989321796</v>
      </c>
      <c r="F184" s="109">
        <f t="shared" si="18"/>
        <v>259.28512291195176</v>
      </c>
      <c r="G184" s="54">
        <f t="shared" si="19"/>
        <v>64729.68233985395</v>
      </c>
      <c r="H184" s="57">
        <f t="shared" si="20"/>
        <v>31445.797957096638</v>
      </c>
    </row>
    <row r="185" spans="2:8" ht="12.75">
      <c r="B185" s="27">
        <f t="shared" si="14"/>
        <v>164</v>
      </c>
      <c r="C185" s="37">
        <f t="shared" si="15"/>
        <v>50259</v>
      </c>
      <c r="D185" s="41">
        <f t="shared" si="16"/>
        <v>64729.68233985395</v>
      </c>
      <c r="E185" s="109">
        <f t="shared" si="17"/>
        <v>149.41768340116286</v>
      </c>
      <c r="F185" s="109">
        <f t="shared" si="18"/>
        <v>259.8836394040069</v>
      </c>
      <c r="G185" s="54">
        <f t="shared" si="19"/>
        <v>64469.798700449945</v>
      </c>
      <c r="H185" s="57">
        <f t="shared" si="20"/>
        <v>31595.2156404978</v>
      </c>
    </row>
    <row r="186" spans="2:8" ht="12.75">
      <c r="B186" s="27">
        <f t="shared" si="14"/>
        <v>165</v>
      </c>
      <c r="C186" s="37">
        <f t="shared" si="15"/>
        <v>50290</v>
      </c>
      <c r="D186" s="41">
        <f t="shared" si="16"/>
        <v>64469.798700449945</v>
      </c>
      <c r="E186" s="109">
        <f t="shared" si="17"/>
        <v>148.8177853335386</v>
      </c>
      <c r="F186" s="109">
        <f t="shared" si="18"/>
        <v>260.4835374716311</v>
      </c>
      <c r="G186" s="54">
        <f t="shared" si="19"/>
        <v>64209.31516297832</v>
      </c>
      <c r="H186" s="57">
        <f t="shared" si="20"/>
        <v>31744.03342583134</v>
      </c>
    </row>
    <row r="187" spans="2:8" ht="12.75">
      <c r="B187" s="27">
        <f t="shared" si="14"/>
        <v>166</v>
      </c>
      <c r="C187" s="37">
        <f t="shared" si="15"/>
        <v>50320</v>
      </c>
      <c r="D187" s="41">
        <f t="shared" si="16"/>
        <v>64209.31516297832</v>
      </c>
      <c r="E187" s="109">
        <f t="shared" si="17"/>
        <v>148.21650250120828</v>
      </c>
      <c r="F187" s="109">
        <f t="shared" si="18"/>
        <v>261.08482030396146</v>
      </c>
      <c r="G187" s="54">
        <f t="shared" si="19"/>
        <v>63948.23034267435</v>
      </c>
      <c r="H187" s="57">
        <f t="shared" si="20"/>
        <v>31892.24992833255</v>
      </c>
    </row>
    <row r="188" spans="2:8" ht="12.75">
      <c r="B188" s="27">
        <f t="shared" si="14"/>
        <v>167</v>
      </c>
      <c r="C188" s="37">
        <f t="shared" si="15"/>
        <v>50351</v>
      </c>
      <c r="D188" s="41">
        <f t="shared" si="16"/>
        <v>63948.23034267435</v>
      </c>
      <c r="E188" s="109">
        <f t="shared" si="17"/>
        <v>147.61383170767328</v>
      </c>
      <c r="F188" s="109">
        <f t="shared" si="18"/>
        <v>261.68749109749643</v>
      </c>
      <c r="G188" s="54">
        <f t="shared" si="19"/>
        <v>63686.54285157686</v>
      </c>
      <c r="H188" s="57">
        <f t="shared" si="20"/>
        <v>32039.86376004022</v>
      </c>
    </row>
    <row r="189" spans="2:8" ht="12.75">
      <c r="B189" s="27">
        <f t="shared" si="14"/>
        <v>168</v>
      </c>
      <c r="C189" s="37">
        <f t="shared" si="15"/>
        <v>50381</v>
      </c>
      <c r="D189" s="41">
        <f t="shared" si="16"/>
        <v>63686.54285157686</v>
      </c>
      <c r="E189" s="109">
        <f t="shared" si="17"/>
        <v>147.00976974905657</v>
      </c>
      <c r="F189" s="109">
        <f t="shared" si="18"/>
        <v>262.2915530561131</v>
      </c>
      <c r="G189" s="54">
        <f t="shared" si="19"/>
        <v>63424.25129852074</v>
      </c>
      <c r="H189" s="57">
        <f t="shared" si="20"/>
        <v>32186.873529789278</v>
      </c>
    </row>
    <row r="190" spans="2:8" ht="12.75">
      <c r="B190" s="27">
        <f t="shared" si="14"/>
        <v>169</v>
      </c>
      <c r="C190" s="37">
        <f t="shared" si="15"/>
        <v>50412</v>
      </c>
      <c r="D190" s="41">
        <f t="shared" si="16"/>
        <v>63424.25129852074</v>
      </c>
      <c r="E190" s="109">
        <f t="shared" si="17"/>
        <v>146.40431341408538</v>
      </c>
      <c r="F190" s="109">
        <f t="shared" si="18"/>
        <v>262.89700939108434</v>
      </c>
      <c r="G190" s="54">
        <f t="shared" si="19"/>
        <v>63161.35428912966</v>
      </c>
      <c r="H190" s="57">
        <f t="shared" si="20"/>
        <v>32333.277843203363</v>
      </c>
    </row>
    <row r="191" spans="2:8" ht="12.75">
      <c r="B191" s="27">
        <f t="shared" si="14"/>
        <v>170</v>
      </c>
      <c r="C191" s="37">
        <f t="shared" si="15"/>
        <v>50443</v>
      </c>
      <c r="D191" s="41">
        <f t="shared" si="16"/>
        <v>63161.35428912966</v>
      </c>
      <c r="E191" s="109">
        <f t="shared" si="17"/>
        <v>145.7974594840743</v>
      </c>
      <c r="F191" s="109">
        <f t="shared" si="18"/>
        <v>263.5038633210954</v>
      </c>
      <c r="G191" s="54">
        <f t="shared" si="19"/>
        <v>62897.85042580857</v>
      </c>
      <c r="H191" s="57">
        <f t="shared" si="20"/>
        <v>32479.075302687437</v>
      </c>
    </row>
    <row r="192" spans="2:8" ht="12.75">
      <c r="B192" s="27">
        <f t="shared" si="14"/>
        <v>171</v>
      </c>
      <c r="C192" s="37">
        <f t="shared" si="15"/>
        <v>50471</v>
      </c>
      <c r="D192" s="41">
        <f t="shared" si="16"/>
        <v>62897.85042580857</v>
      </c>
      <c r="E192" s="109">
        <f t="shared" si="17"/>
        <v>145.1892047329081</v>
      </c>
      <c r="F192" s="109">
        <f t="shared" si="18"/>
        <v>264.11211807226164</v>
      </c>
      <c r="G192" s="54">
        <f t="shared" si="19"/>
        <v>62633.738307736305</v>
      </c>
      <c r="H192" s="57">
        <f t="shared" si="20"/>
        <v>32624.264507420346</v>
      </c>
    </row>
    <row r="193" spans="2:8" ht="12.75">
      <c r="B193" s="27">
        <f t="shared" si="14"/>
        <v>172</v>
      </c>
      <c r="C193" s="37">
        <f t="shared" si="15"/>
        <v>50502</v>
      </c>
      <c r="D193" s="41">
        <f t="shared" si="16"/>
        <v>62633.738307736305</v>
      </c>
      <c r="E193" s="109">
        <f t="shared" si="17"/>
        <v>144.57954592702464</v>
      </c>
      <c r="F193" s="109">
        <f t="shared" si="18"/>
        <v>264.7217768781451</v>
      </c>
      <c r="G193" s="54">
        <f t="shared" si="19"/>
        <v>62369.016530858156</v>
      </c>
      <c r="H193" s="57">
        <f t="shared" si="20"/>
        <v>32768.84405334737</v>
      </c>
    </row>
    <row r="194" spans="2:8" ht="12.75">
      <c r="B194" s="27">
        <f t="shared" si="14"/>
        <v>173</v>
      </c>
      <c r="C194" s="37">
        <f t="shared" si="15"/>
        <v>50532</v>
      </c>
      <c r="D194" s="41">
        <f t="shared" si="16"/>
        <v>62369.016530858156</v>
      </c>
      <c r="E194" s="109">
        <f t="shared" si="17"/>
        <v>143.96847982539757</v>
      </c>
      <c r="F194" s="109">
        <f t="shared" si="18"/>
        <v>265.3328429797722</v>
      </c>
      <c r="G194" s="54">
        <f t="shared" si="19"/>
        <v>62103.68368787839</v>
      </c>
      <c r="H194" s="57">
        <f t="shared" si="20"/>
        <v>32912.812533172764</v>
      </c>
    </row>
    <row r="195" spans="2:8" ht="12.75">
      <c r="B195" s="27">
        <f t="shared" si="14"/>
        <v>174</v>
      </c>
      <c r="C195" s="37">
        <f t="shared" si="15"/>
        <v>50563</v>
      </c>
      <c r="D195" s="41">
        <f t="shared" si="16"/>
        <v>62103.68368787839</v>
      </c>
      <c r="E195" s="109">
        <f t="shared" si="17"/>
        <v>143.35600317951926</v>
      </c>
      <c r="F195" s="109">
        <f t="shared" si="18"/>
        <v>265.9453196256504</v>
      </c>
      <c r="G195" s="54">
        <f t="shared" si="19"/>
        <v>61837.738368252736</v>
      </c>
      <c r="H195" s="57">
        <f t="shared" si="20"/>
        <v>33056.168536352285</v>
      </c>
    </row>
    <row r="196" spans="2:8" ht="12.75">
      <c r="B196" s="27">
        <f t="shared" si="14"/>
        <v>175</v>
      </c>
      <c r="C196" s="37">
        <f t="shared" si="15"/>
        <v>50593</v>
      </c>
      <c r="D196" s="41">
        <f t="shared" si="16"/>
        <v>61837.738368252736</v>
      </c>
      <c r="E196" s="109">
        <f t="shared" si="17"/>
        <v>142.74211273338338</v>
      </c>
      <c r="F196" s="109">
        <f t="shared" si="18"/>
        <v>266.5592100717863</v>
      </c>
      <c r="G196" s="54">
        <f t="shared" si="19"/>
        <v>61571.17915818095</v>
      </c>
      <c r="H196" s="57">
        <f t="shared" si="20"/>
        <v>33198.910649085665</v>
      </c>
    </row>
    <row r="197" spans="2:8" ht="12.75">
      <c r="B197" s="27">
        <f t="shared" si="14"/>
        <v>176</v>
      </c>
      <c r="C197" s="37">
        <f t="shared" si="15"/>
        <v>50624</v>
      </c>
      <c r="D197" s="41">
        <f t="shared" si="16"/>
        <v>61571.17915818095</v>
      </c>
      <c r="E197" s="109">
        <f t="shared" si="17"/>
        <v>142.1268052234677</v>
      </c>
      <c r="F197" s="109">
        <f t="shared" si="18"/>
        <v>267.17451758170205</v>
      </c>
      <c r="G197" s="54">
        <f t="shared" si="19"/>
        <v>61304.00464059925</v>
      </c>
      <c r="H197" s="57">
        <f t="shared" si="20"/>
        <v>33341.03745430913</v>
      </c>
    </row>
    <row r="198" spans="2:8" ht="12.75">
      <c r="B198" s="27">
        <f t="shared" si="14"/>
        <v>177</v>
      </c>
      <c r="C198" s="37">
        <f t="shared" si="15"/>
        <v>50655</v>
      </c>
      <c r="D198" s="41">
        <f t="shared" si="16"/>
        <v>61304.00464059925</v>
      </c>
      <c r="E198" s="109">
        <f t="shared" si="17"/>
        <v>141.5100773787166</v>
      </c>
      <c r="F198" s="109">
        <f t="shared" si="18"/>
        <v>267.7912454264531</v>
      </c>
      <c r="G198" s="54">
        <f t="shared" si="19"/>
        <v>61036.213395172796</v>
      </c>
      <c r="H198" s="57">
        <f t="shared" si="20"/>
        <v>33482.54753168785</v>
      </c>
    </row>
    <row r="199" spans="2:8" ht="12.75">
      <c r="B199" s="27">
        <f t="shared" si="14"/>
        <v>178</v>
      </c>
      <c r="C199" s="37">
        <f t="shared" si="15"/>
        <v>50685</v>
      </c>
      <c r="D199" s="41">
        <f t="shared" si="16"/>
        <v>61036.213395172796</v>
      </c>
      <c r="E199" s="109">
        <f t="shared" si="17"/>
        <v>140.89192592052387</v>
      </c>
      <c r="F199" s="109">
        <f t="shared" si="18"/>
        <v>268.40939688464584</v>
      </c>
      <c r="G199" s="54">
        <f t="shared" si="19"/>
        <v>60767.80399828815</v>
      </c>
      <c r="H199" s="57">
        <f t="shared" si="20"/>
        <v>33623.43945760837</v>
      </c>
    </row>
    <row r="200" spans="2:8" ht="12.75">
      <c r="B200" s="27">
        <f t="shared" si="14"/>
        <v>179</v>
      </c>
      <c r="C200" s="37">
        <f t="shared" si="15"/>
        <v>50716</v>
      </c>
      <c r="D200" s="41">
        <f t="shared" si="16"/>
        <v>60767.80399828815</v>
      </c>
      <c r="E200" s="109">
        <f t="shared" si="17"/>
        <v>140.27234756271514</v>
      </c>
      <c r="F200" s="109">
        <f t="shared" si="18"/>
        <v>269.0289752424546</v>
      </c>
      <c r="G200" s="54">
        <f t="shared" si="19"/>
        <v>60498.775023045695</v>
      </c>
      <c r="H200" s="57">
        <f t="shared" si="20"/>
        <v>33763.711805171086</v>
      </c>
    </row>
    <row r="201" spans="2:8" ht="12.75">
      <c r="B201" s="27">
        <f t="shared" si="14"/>
        <v>180</v>
      </c>
      <c r="C201" s="37">
        <f t="shared" si="15"/>
        <v>50746</v>
      </c>
      <c r="D201" s="41">
        <f t="shared" si="16"/>
        <v>60498.775023045695</v>
      </c>
      <c r="E201" s="109">
        <f t="shared" si="17"/>
        <v>139.65133901153047</v>
      </c>
      <c r="F201" s="109">
        <f t="shared" si="18"/>
        <v>269.64998379363925</v>
      </c>
      <c r="G201" s="54">
        <f t="shared" si="19"/>
        <v>60229.12503925205</v>
      </c>
      <c r="H201" s="57">
        <f t="shared" si="20"/>
        <v>33903.363144182615</v>
      </c>
    </row>
    <row r="202" spans="2:8" ht="12.75">
      <c r="B202" s="28">
        <f t="shared" si="14"/>
        <v>181</v>
      </c>
      <c r="C202" s="38">
        <f t="shared" si="15"/>
        <v>50777</v>
      </c>
      <c r="D202" s="42">
        <f t="shared" si="16"/>
        <v>60229.12503925205</v>
      </c>
      <c r="E202" s="112">
        <f t="shared" si="17"/>
        <v>139.0288969656068</v>
      </c>
      <c r="F202" s="112">
        <f t="shared" si="18"/>
        <v>270.2724258395629</v>
      </c>
      <c r="G202" s="55">
        <f t="shared" si="19"/>
        <v>59958.85261341249</v>
      </c>
      <c r="H202" s="58">
        <f t="shared" si="20"/>
        <v>34042.392041148225</v>
      </c>
    </row>
    <row r="203" spans="2:8" ht="12.75">
      <c r="B203" s="28">
        <f t="shared" si="14"/>
        <v>182</v>
      </c>
      <c r="C203" s="38">
        <f t="shared" si="15"/>
        <v>50808</v>
      </c>
      <c r="D203" s="42">
        <f t="shared" si="16"/>
        <v>59958.85261341249</v>
      </c>
      <c r="E203" s="112">
        <f t="shared" si="17"/>
        <v>138.4050181159605</v>
      </c>
      <c r="F203" s="112">
        <f t="shared" si="18"/>
        <v>270.8963046892092</v>
      </c>
      <c r="G203" s="55">
        <f t="shared" si="19"/>
        <v>59687.95630872328</v>
      </c>
      <c r="H203" s="58">
        <f t="shared" si="20"/>
        <v>34180.79705926419</v>
      </c>
    </row>
    <row r="204" spans="2:8" ht="12.75">
      <c r="B204" s="28">
        <f t="shared" si="14"/>
        <v>183</v>
      </c>
      <c r="C204" s="38">
        <f t="shared" si="15"/>
        <v>50836</v>
      </c>
      <c r="D204" s="42">
        <f t="shared" si="16"/>
        <v>59687.95630872328</v>
      </c>
      <c r="E204" s="112">
        <f t="shared" si="17"/>
        <v>137.77969914596957</v>
      </c>
      <c r="F204" s="112">
        <f t="shared" si="18"/>
        <v>271.52162365920015</v>
      </c>
      <c r="G204" s="55">
        <f t="shared" si="19"/>
        <v>59416.43468506408</v>
      </c>
      <c r="H204" s="58">
        <f t="shared" si="20"/>
        <v>34318.576758410156</v>
      </c>
    </row>
    <row r="205" spans="2:8" ht="12.75">
      <c r="B205" s="28">
        <f t="shared" si="14"/>
        <v>184</v>
      </c>
      <c r="C205" s="38">
        <f t="shared" si="15"/>
        <v>50867</v>
      </c>
      <c r="D205" s="42">
        <f t="shared" si="16"/>
        <v>59416.43468506408</v>
      </c>
      <c r="E205" s="112">
        <f t="shared" si="17"/>
        <v>137.15293673135625</v>
      </c>
      <c r="F205" s="112">
        <f t="shared" si="18"/>
        <v>272.14838607381347</v>
      </c>
      <c r="G205" s="55">
        <f t="shared" si="19"/>
        <v>59144.286298990264</v>
      </c>
      <c r="H205" s="58">
        <f t="shared" si="20"/>
        <v>34455.72969514151</v>
      </c>
    </row>
    <row r="206" spans="2:8" ht="12.75">
      <c r="B206" s="28">
        <f t="shared" si="14"/>
        <v>185</v>
      </c>
      <c r="C206" s="38">
        <f t="shared" si="15"/>
        <v>50897</v>
      </c>
      <c r="D206" s="42">
        <f t="shared" si="16"/>
        <v>59144.286298990264</v>
      </c>
      <c r="E206" s="112">
        <f t="shared" si="17"/>
        <v>136.52472754016918</v>
      </c>
      <c r="F206" s="112">
        <f t="shared" si="18"/>
        <v>272.77659526500054</v>
      </c>
      <c r="G206" s="55">
        <f t="shared" si="19"/>
        <v>58871.50970372526</v>
      </c>
      <c r="H206" s="58">
        <f t="shared" si="20"/>
        <v>34592.25442268168</v>
      </c>
    </row>
    <row r="207" spans="2:8" ht="12.75">
      <c r="B207" s="28">
        <f t="shared" si="14"/>
        <v>186</v>
      </c>
      <c r="C207" s="38">
        <f t="shared" si="15"/>
        <v>50928</v>
      </c>
      <c r="D207" s="42">
        <f t="shared" si="16"/>
        <v>58871.50970372526</v>
      </c>
      <c r="E207" s="112">
        <f t="shared" si="17"/>
        <v>135.89506823276582</v>
      </c>
      <c r="F207" s="112">
        <f t="shared" si="18"/>
        <v>273.4062545724039</v>
      </c>
      <c r="G207" s="55">
        <f t="shared" si="19"/>
        <v>58598.10344915286</v>
      </c>
      <c r="H207" s="58">
        <f t="shared" si="20"/>
        <v>34728.149490914446</v>
      </c>
    </row>
    <row r="208" spans="2:8" ht="12.75">
      <c r="B208" s="28">
        <f t="shared" si="14"/>
        <v>187</v>
      </c>
      <c r="C208" s="38">
        <f t="shared" si="15"/>
        <v>50958</v>
      </c>
      <c r="D208" s="42">
        <f t="shared" si="16"/>
        <v>58598.10344915286</v>
      </c>
      <c r="E208" s="112">
        <f t="shared" si="17"/>
        <v>135.26395546179452</v>
      </c>
      <c r="F208" s="112">
        <f t="shared" si="18"/>
        <v>274.0373673433752</v>
      </c>
      <c r="G208" s="55">
        <f t="shared" si="19"/>
        <v>58324.066081809484</v>
      </c>
      <c r="H208" s="58">
        <f t="shared" si="20"/>
        <v>34863.41344637624</v>
      </c>
    </row>
    <row r="209" spans="2:8" ht="12.75">
      <c r="B209" s="28">
        <f t="shared" si="14"/>
        <v>188</v>
      </c>
      <c r="C209" s="38">
        <f t="shared" si="15"/>
        <v>50989</v>
      </c>
      <c r="D209" s="42">
        <f t="shared" si="16"/>
        <v>58324.066081809484</v>
      </c>
      <c r="E209" s="112">
        <f t="shared" si="17"/>
        <v>134.63138587217688</v>
      </c>
      <c r="F209" s="112">
        <f t="shared" si="18"/>
        <v>274.66993693299287</v>
      </c>
      <c r="G209" s="55">
        <f t="shared" si="19"/>
        <v>58049.39614487649</v>
      </c>
      <c r="H209" s="58">
        <f t="shared" si="20"/>
        <v>34998.044832248415</v>
      </c>
    </row>
    <row r="210" spans="2:8" ht="12.75">
      <c r="B210" s="28">
        <f t="shared" si="14"/>
        <v>189</v>
      </c>
      <c r="C210" s="38">
        <f t="shared" si="15"/>
        <v>51020</v>
      </c>
      <c r="D210" s="42">
        <f t="shared" si="16"/>
        <v>58049.39614487649</v>
      </c>
      <c r="E210" s="112">
        <f t="shared" si="17"/>
        <v>133.99735610108988</v>
      </c>
      <c r="F210" s="112">
        <f t="shared" si="18"/>
        <v>275.3039667040798</v>
      </c>
      <c r="G210" s="55">
        <f t="shared" si="19"/>
        <v>57774.09217817241</v>
      </c>
      <c r="H210" s="58">
        <f t="shared" si="20"/>
        <v>35132.04218834951</v>
      </c>
    </row>
    <row r="211" spans="2:8" ht="12.75">
      <c r="B211" s="28">
        <f t="shared" si="14"/>
        <v>190</v>
      </c>
      <c r="C211" s="38">
        <f t="shared" si="15"/>
        <v>51050</v>
      </c>
      <c r="D211" s="42">
        <f t="shared" si="16"/>
        <v>57774.09217817241</v>
      </c>
      <c r="E211" s="112">
        <f t="shared" si="17"/>
        <v>133.36186277794798</v>
      </c>
      <c r="F211" s="112">
        <f t="shared" si="18"/>
        <v>275.93946002722174</v>
      </c>
      <c r="G211" s="55">
        <f t="shared" si="19"/>
        <v>57498.15271814519</v>
      </c>
      <c r="H211" s="58">
        <f t="shared" si="20"/>
        <v>35265.40405112746</v>
      </c>
    </row>
    <row r="212" spans="2:8" ht="12.75">
      <c r="B212" s="28">
        <f t="shared" si="14"/>
        <v>191</v>
      </c>
      <c r="C212" s="38">
        <f t="shared" si="15"/>
        <v>51081</v>
      </c>
      <c r="D212" s="42">
        <f t="shared" si="16"/>
        <v>57498.15271814519</v>
      </c>
      <c r="E212" s="112">
        <f t="shared" si="17"/>
        <v>132.72490252438513</v>
      </c>
      <c r="F212" s="112">
        <f t="shared" si="18"/>
        <v>276.5764202807846</v>
      </c>
      <c r="G212" s="55">
        <f t="shared" si="19"/>
        <v>57221.576297864405</v>
      </c>
      <c r="H212" s="58">
        <f t="shared" si="20"/>
        <v>35398.128953651845</v>
      </c>
    </row>
    <row r="213" spans="2:8" ht="12.75">
      <c r="B213" s="28">
        <f t="shared" si="14"/>
        <v>192</v>
      </c>
      <c r="C213" s="38">
        <f t="shared" si="15"/>
        <v>51111</v>
      </c>
      <c r="D213" s="42">
        <f t="shared" si="16"/>
        <v>57221.576297864405</v>
      </c>
      <c r="E213" s="112">
        <f t="shared" si="17"/>
        <v>132.086471954237</v>
      </c>
      <c r="F213" s="112">
        <f t="shared" si="18"/>
        <v>277.21485085093275</v>
      </c>
      <c r="G213" s="55">
        <f t="shared" si="19"/>
        <v>56944.36144701347</v>
      </c>
      <c r="H213" s="58">
        <f t="shared" si="20"/>
        <v>35530.21542560608</v>
      </c>
    </row>
    <row r="214" spans="2:8" ht="12.75">
      <c r="B214" s="28">
        <f t="shared" si="14"/>
        <v>193</v>
      </c>
      <c r="C214" s="38">
        <f t="shared" si="15"/>
        <v>51142</v>
      </c>
      <c r="D214" s="42">
        <f t="shared" si="16"/>
        <v>56944.36144701347</v>
      </c>
      <c r="E214" s="112">
        <f t="shared" si="17"/>
        <v>131.44656767352276</v>
      </c>
      <c r="F214" s="112">
        <f t="shared" si="18"/>
        <v>277.8547551316469</v>
      </c>
      <c r="G214" s="55">
        <f t="shared" si="19"/>
        <v>56666.50669188183</v>
      </c>
      <c r="H214" s="58">
        <f t="shared" si="20"/>
        <v>35661.6619932796</v>
      </c>
    </row>
    <row r="215" spans="2:8" ht="12.75">
      <c r="B215" s="28">
        <f t="shared" si="14"/>
        <v>194</v>
      </c>
      <c r="C215" s="38">
        <f t="shared" si="15"/>
        <v>51173</v>
      </c>
      <c r="D215" s="42">
        <f t="shared" si="16"/>
        <v>56666.50669188183</v>
      </c>
      <c r="E215" s="112">
        <f t="shared" si="17"/>
        <v>130.80518628042722</v>
      </c>
      <c r="F215" s="112">
        <f t="shared" si="18"/>
        <v>278.4961365247425</v>
      </c>
      <c r="G215" s="55">
        <f t="shared" si="19"/>
        <v>56388.01055535708</v>
      </c>
      <c r="H215" s="58">
        <f t="shared" si="20"/>
        <v>35792.46717956003</v>
      </c>
    </row>
    <row r="216" spans="2:8" ht="12.75">
      <c r="B216" s="28">
        <f t="shared" si="14"/>
        <v>195</v>
      </c>
      <c r="C216" s="38">
        <f t="shared" si="15"/>
        <v>51202</v>
      </c>
      <c r="D216" s="42">
        <f t="shared" si="16"/>
        <v>56388.01055535708</v>
      </c>
      <c r="E216" s="112">
        <f t="shared" si="17"/>
        <v>130.1623243652826</v>
      </c>
      <c r="F216" s="112">
        <f t="shared" si="18"/>
        <v>279.13899843988713</v>
      </c>
      <c r="G216" s="55">
        <f t="shared" si="19"/>
        <v>56108.8715569172</v>
      </c>
      <c r="H216" s="58">
        <f t="shared" si="20"/>
        <v>35922.62950392531</v>
      </c>
    </row>
    <row r="217" spans="2:8" ht="12.75">
      <c r="B217" s="28">
        <f aca="true" t="shared" si="21" ref="B217:B280">pagam.Num</f>
        <v>196</v>
      </c>
      <c r="C217" s="38">
        <f aca="true" t="shared" si="22" ref="C217:C280">Mostra.Data</f>
        <v>51233</v>
      </c>
      <c r="D217" s="42">
        <f aca="true" t="shared" si="23" ref="D217:D280">Bil.Iniz</f>
        <v>56108.8715569172</v>
      </c>
      <c r="E217" s="112">
        <f aca="true" t="shared" si="24" ref="E217:E280">Interesse</f>
        <v>129.51797851055053</v>
      </c>
      <c r="F217" s="112">
        <f aca="true" t="shared" si="25" ref="F217:F280">Capitale</f>
        <v>279.78334429461916</v>
      </c>
      <c r="G217" s="55">
        <f aca="true" t="shared" si="26" ref="G217:G280">Bilancio.finale</f>
        <v>55829.08821262258</v>
      </c>
      <c r="H217" s="58">
        <f aca="true" t="shared" si="27" ref="H217:H280">Interesse.Comp</f>
        <v>36052.14748243586</v>
      </c>
    </row>
    <row r="218" spans="2:8" ht="12.75">
      <c r="B218" s="28">
        <f t="shared" si="21"/>
        <v>197</v>
      </c>
      <c r="C218" s="38">
        <f t="shared" si="22"/>
        <v>51263</v>
      </c>
      <c r="D218" s="42">
        <f t="shared" si="23"/>
        <v>55829.08821262258</v>
      </c>
      <c r="E218" s="112">
        <f t="shared" si="24"/>
        <v>128.8721452908038</v>
      </c>
      <c r="F218" s="112">
        <f t="shared" si="25"/>
        <v>280.42917751436596</v>
      </c>
      <c r="G218" s="55">
        <f t="shared" si="26"/>
        <v>55548.65903510821</v>
      </c>
      <c r="H218" s="58">
        <f t="shared" si="27"/>
        <v>36181.019627726666</v>
      </c>
    </row>
    <row r="219" spans="2:8" ht="12.75">
      <c r="B219" s="28">
        <f t="shared" si="21"/>
        <v>198</v>
      </c>
      <c r="C219" s="38">
        <f t="shared" si="22"/>
        <v>51294</v>
      </c>
      <c r="D219" s="42">
        <f t="shared" si="23"/>
        <v>55548.65903510821</v>
      </c>
      <c r="E219" s="112">
        <f t="shared" si="24"/>
        <v>128.2248212727081</v>
      </c>
      <c r="F219" s="112">
        <f t="shared" si="25"/>
        <v>281.07650153246163</v>
      </c>
      <c r="G219" s="55">
        <f t="shared" si="26"/>
        <v>55267.58253357575</v>
      </c>
      <c r="H219" s="58">
        <f t="shared" si="27"/>
        <v>36309.24444899937</v>
      </c>
    </row>
    <row r="220" spans="2:8" ht="12.75">
      <c r="B220" s="28">
        <f t="shared" si="21"/>
        <v>199</v>
      </c>
      <c r="C220" s="38">
        <f t="shared" si="22"/>
        <v>51324</v>
      </c>
      <c r="D220" s="42">
        <f t="shared" si="23"/>
        <v>55267.58253357575</v>
      </c>
      <c r="E220" s="112">
        <f t="shared" si="24"/>
        <v>127.576003015004</v>
      </c>
      <c r="F220" s="112">
        <f t="shared" si="25"/>
        <v>281.7253197901657</v>
      </c>
      <c r="G220" s="55">
        <f t="shared" si="26"/>
        <v>54985.85721378558</v>
      </c>
      <c r="H220" s="58">
        <f t="shared" si="27"/>
        <v>36436.82045201438</v>
      </c>
    </row>
    <row r="221" spans="2:8" ht="12.75">
      <c r="B221" s="28">
        <f t="shared" si="21"/>
        <v>200</v>
      </c>
      <c r="C221" s="38">
        <f t="shared" si="22"/>
        <v>51355</v>
      </c>
      <c r="D221" s="42">
        <f t="shared" si="23"/>
        <v>54985.85721378558</v>
      </c>
      <c r="E221" s="112">
        <f t="shared" si="24"/>
        <v>126.92568706848837</v>
      </c>
      <c r="F221" s="112">
        <f t="shared" si="25"/>
        <v>282.3756357366814</v>
      </c>
      <c r="G221" s="55">
        <f t="shared" si="26"/>
        <v>54703.4815780489</v>
      </c>
      <c r="H221" s="58">
        <f t="shared" si="27"/>
        <v>36563.74613908287</v>
      </c>
    </row>
    <row r="222" spans="2:8" ht="12.75">
      <c r="B222" s="28">
        <f t="shared" si="21"/>
        <v>201</v>
      </c>
      <c r="C222" s="38">
        <f t="shared" si="22"/>
        <v>51386</v>
      </c>
      <c r="D222" s="42">
        <f t="shared" si="23"/>
        <v>54703.4815780489</v>
      </c>
      <c r="E222" s="112">
        <f t="shared" si="24"/>
        <v>126.2738699759962</v>
      </c>
      <c r="F222" s="112">
        <f t="shared" si="25"/>
        <v>283.0274528291735</v>
      </c>
      <c r="G222" s="55">
        <f t="shared" si="26"/>
        <v>54420.45412521973</v>
      </c>
      <c r="H222" s="58">
        <f t="shared" si="27"/>
        <v>36690.02000905886</v>
      </c>
    </row>
    <row r="223" spans="2:8" ht="12.75">
      <c r="B223" s="28">
        <f t="shared" si="21"/>
        <v>202</v>
      </c>
      <c r="C223" s="38">
        <f t="shared" si="22"/>
        <v>51416</v>
      </c>
      <c r="D223" s="42">
        <f t="shared" si="23"/>
        <v>54420.45412521973</v>
      </c>
      <c r="E223" s="112">
        <f t="shared" si="24"/>
        <v>125.62054827238221</v>
      </c>
      <c r="F223" s="112">
        <f t="shared" si="25"/>
        <v>283.6807745327875</v>
      </c>
      <c r="G223" s="55">
        <f t="shared" si="26"/>
        <v>54136.77335068694</v>
      </c>
      <c r="H223" s="58">
        <f t="shared" si="27"/>
        <v>36815.640557331244</v>
      </c>
    </row>
    <row r="224" spans="2:8" ht="12.75">
      <c r="B224" s="28">
        <f t="shared" si="21"/>
        <v>203</v>
      </c>
      <c r="C224" s="38">
        <f t="shared" si="22"/>
        <v>51447</v>
      </c>
      <c r="D224" s="42">
        <f t="shared" si="23"/>
        <v>54136.77335068694</v>
      </c>
      <c r="E224" s="112">
        <f t="shared" si="24"/>
        <v>124.96571848450235</v>
      </c>
      <c r="F224" s="112">
        <f t="shared" si="25"/>
        <v>284.33560432066736</v>
      </c>
      <c r="G224" s="55">
        <f t="shared" si="26"/>
        <v>53852.437746366275</v>
      </c>
      <c r="H224" s="58">
        <f t="shared" si="27"/>
        <v>36940.60627581575</v>
      </c>
    </row>
    <row r="225" spans="2:8" ht="12.75">
      <c r="B225" s="28">
        <f t="shared" si="21"/>
        <v>204</v>
      </c>
      <c r="C225" s="38">
        <f t="shared" si="22"/>
        <v>51477</v>
      </c>
      <c r="D225" s="42">
        <f t="shared" si="23"/>
        <v>53852.437746366275</v>
      </c>
      <c r="E225" s="112">
        <f t="shared" si="24"/>
        <v>124.30937713119548</v>
      </c>
      <c r="F225" s="112">
        <f t="shared" si="25"/>
        <v>284.9919456739742</v>
      </c>
      <c r="G225" s="55">
        <f t="shared" si="26"/>
        <v>53567.4458006923</v>
      </c>
      <c r="H225" s="58">
        <f t="shared" si="27"/>
        <v>37064.91565294695</v>
      </c>
    </row>
    <row r="226" spans="2:8" ht="12.75">
      <c r="B226" s="28">
        <f t="shared" si="21"/>
        <v>205</v>
      </c>
      <c r="C226" s="38">
        <f t="shared" si="22"/>
        <v>51508</v>
      </c>
      <c r="D226" s="42">
        <f t="shared" si="23"/>
        <v>53567.4458006923</v>
      </c>
      <c r="E226" s="112">
        <f t="shared" si="24"/>
        <v>123.65152072326472</v>
      </c>
      <c r="F226" s="112">
        <f t="shared" si="25"/>
        <v>285.649802081905</v>
      </c>
      <c r="G226" s="55">
        <f t="shared" si="26"/>
        <v>53281.795998610396</v>
      </c>
      <c r="H226" s="58">
        <f t="shared" si="27"/>
        <v>37188.56717367021</v>
      </c>
    </row>
    <row r="227" spans="2:8" ht="12.75">
      <c r="B227" s="28">
        <f t="shared" si="21"/>
        <v>206</v>
      </c>
      <c r="C227" s="38">
        <f t="shared" si="22"/>
        <v>51539</v>
      </c>
      <c r="D227" s="42">
        <f t="shared" si="23"/>
        <v>53281.795998610396</v>
      </c>
      <c r="E227" s="112">
        <f t="shared" si="24"/>
        <v>122.99214576345899</v>
      </c>
      <c r="F227" s="112">
        <f t="shared" si="25"/>
        <v>286.3091770417107</v>
      </c>
      <c r="G227" s="55">
        <f t="shared" si="26"/>
        <v>52995.48682156869</v>
      </c>
      <c r="H227" s="58">
        <f t="shared" si="27"/>
        <v>37311.55931943367</v>
      </c>
    </row>
    <row r="228" spans="2:8" ht="12.75">
      <c r="B228" s="28">
        <f t="shared" si="21"/>
        <v>207</v>
      </c>
      <c r="C228" s="38">
        <f t="shared" si="22"/>
        <v>51567</v>
      </c>
      <c r="D228" s="42">
        <f t="shared" si="23"/>
        <v>52995.48682156869</v>
      </c>
      <c r="E228" s="112">
        <f t="shared" si="24"/>
        <v>122.33124874645438</v>
      </c>
      <c r="F228" s="112">
        <f t="shared" si="25"/>
        <v>286.97007405871534</v>
      </c>
      <c r="G228" s="55">
        <f t="shared" si="26"/>
        <v>52708.51674750997</v>
      </c>
      <c r="H228" s="58">
        <f t="shared" si="27"/>
        <v>37433.890568180126</v>
      </c>
    </row>
    <row r="229" spans="2:8" ht="12.75">
      <c r="B229" s="28">
        <f t="shared" si="21"/>
        <v>208</v>
      </c>
      <c r="C229" s="38">
        <f t="shared" si="22"/>
        <v>51598</v>
      </c>
      <c r="D229" s="42">
        <f t="shared" si="23"/>
        <v>52708.51674750997</v>
      </c>
      <c r="E229" s="112">
        <f t="shared" si="24"/>
        <v>121.66882615883551</v>
      </c>
      <c r="F229" s="112">
        <f t="shared" si="25"/>
        <v>287.6324966463342</v>
      </c>
      <c r="G229" s="55">
        <f t="shared" si="26"/>
        <v>52420.88425086364</v>
      </c>
      <c r="H229" s="58">
        <f t="shared" si="27"/>
        <v>37555.55939433896</v>
      </c>
    </row>
    <row r="230" spans="2:8" ht="12.75">
      <c r="B230" s="28">
        <f t="shared" si="21"/>
        <v>209</v>
      </c>
      <c r="C230" s="38">
        <f t="shared" si="22"/>
        <v>51628</v>
      </c>
      <c r="D230" s="42">
        <f t="shared" si="23"/>
        <v>52420.88425086364</v>
      </c>
      <c r="E230" s="112">
        <f t="shared" si="24"/>
        <v>121.00487447907689</v>
      </c>
      <c r="F230" s="112">
        <f t="shared" si="25"/>
        <v>288.29644832609284</v>
      </c>
      <c r="G230" s="55">
        <f t="shared" si="26"/>
        <v>52132.58780253754</v>
      </c>
      <c r="H230" s="58">
        <f t="shared" si="27"/>
        <v>37676.56426881804</v>
      </c>
    </row>
    <row r="231" spans="2:8" ht="12.75">
      <c r="B231" s="28">
        <f t="shared" si="21"/>
        <v>210</v>
      </c>
      <c r="C231" s="38">
        <f t="shared" si="22"/>
        <v>51659</v>
      </c>
      <c r="D231" s="42">
        <f t="shared" si="23"/>
        <v>52132.58780253754</v>
      </c>
      <c r="E231" s="112">
        <f t="shared" si="24"/>
        <v>120.33939017752415</v>
      </c>
      <c r="F231" s="112">
        <f t="shared" si="25"/>
        <v>288.9619326276456</v>
      </c>
      <c r="G231" s="55">
        <f t="shared" si="26"/>
        <v>51843.6258699099</v>
      </c>
      <c r="H231" s="58">
        <f t="shared" si="27"/>
        <v>37796.903658995565</v>
      </c>
    </row>
    <row r="232" spans="2:8" ht="12.75">
      <c r="B232" s="28">
        <f t="shared" si="21"/>
        <v>211</v>
      </c>
      <c r="C232" s="38">
        <f t="shared" si="22"/>
        <v>51689</v>
      </c>
      <c r="D232" s="42">
        <f t="shared" si="23"/>
        <v>51843.6258699099</v>
      </c>
      <c r="E232" s="112">
        <f t="shared" si="24"/>
        <v>119.67236971637534</v>
      </c>
      <c r="F232" s="112">
        <f t="shared" si="25"/>
        <v>289.6289530887944</v>
      </c>
      <c r="G232" s="55">
        <f t="shared" si="26"/>
        <v>51553.9969168211</v>
      </c>
      <c r="H232" s="58">
        <f t="shared" si="27"/>
        <v>37916.57602871194</v>
      </c>
    </row>
    <row r="233" spans="2:8" ht="12.75">
      <c r="B233" s="28">
        <f t="shared" si="21"/>
        <v>212</v>
      </c>
      <c r="C233" s="38">
        <f t="shared" si="22"/>
        <v>51720</v>
      </c>
      <c r="D233" s="42">
        <f t="shared" si="23"/>
        <v>51553.9969168211</v>
      </c>
      <c r="E233" s="112">
        <f t="shared" si="24"/>
        <v>119.00380954966204</v>
      </c>
      <c r="F233" s="112">
        <f t="shared" si="25"/>
        <v>290.2975132555077</v>
      </c>
      <c r="G233" s="55">
        <f t="shared" si="26"/>
        <v>51263.699403565595</v>
      </c>
      <c r="H233" s="58">
        <f t="shared" si="27"/>
        <v>38035.579838261605</v>
      </c>
    </row>
    <row r="234" spans="2:8" ht="12.75">
      <c r="B234" s="28">
        <f t="shared" si="21"/>
        <v>213</v>
      </c>
      <c r="C234" s="38">
        <f t="shared" si="22"/>
        <v>51751</v>
      </c>
      <c r="D234" s="42">
        <f t="shared" si="23"/>
        <v>51263.699403565595</v>
      </c>
      <c r="E234" s="112">
        <f t="shared" si="24"/>
        <v>118.33370612323058</v>
      </c>
      <c r="F234" s="112">
        <f t="shared" si="25"/>
        <v>290.96761668193915</v>
      </c>
      <c r="G234" s="55">
        <f t="shared" si="26"/>
        <v>50972.731786883654</v>
      </c>
      <c r="H234" s="58">
        <f t="shared" si="27"/>
        <v>38153.913544384835</v>
      </c>
    </row>
    <row r="235" spans="2:8" ht="12.75">
      <c r="B235" s="28">
        <f t="shared" si="21"/>
        <v>214</v>
      </c>
      <c r="C235" s="38">
        <f t="shared" si="22"/>
        <v>51781</v>
      </c>
      <c r="D235" s="42">
        <f t="shared" si="23"/>
        <v>50972.731786883654</v>
      </c>
      <c r="E235" s="112">
        <f t="shared" si="24"/>
        <v>117.6620558747231</v>
      </c>
      <c r="F235" s="112">
        <f t="shared" si="25"/>
        <v>291.63926693044664</v>
      </c>
      <c r="G235" s="55">
        <f t="shared" si="26"/>
        <v>50681.09251995321</v>
      </c>
      <c r="H235" s="58">
        <f t="shared" si="27"/>
        <v>38271.57560025956</v>
      </c>
    </row>
    <row r="236" spans="2:8" ht="12.75">
      <c r="B236" s="28">
        <f t="shared" si="21"/>
        <v>215</v>
      </c>
      <c r="C236" s="38">
        <f t="shared" si="22"/>
        <v>51812</v>
      </c>
      <c r="D236" s="42">
        <f t="shared" si="23"/>
        <v>50681.09251995321</v>
      </c>
      <c r="E236" s="112">
        <f t="shared" si="24"/>
        <v>116.98885523355865</v>
      </c>
      <c r="F236" s="112">
        <f t="shared" si="25"/>
        <v>292.3124675716111</v>
      </c>
      <c r="G236" s="55">
        <f t="shared" si="26"/>
        <v>50388.7800523816</v>
      </c>
      <c r="H236" s="58">
        <f t="shared" si="27"/>
        <v>38388.56445549312</v>
      </c>
    </row>
    <row r="237" spans="2:8" ht="12.75">
      <c r="B237" s="28">
        <f t="shared" si="21"/>
        <v>216</v>
      </c>
      <c r="C237" s="38">
        <f t="shared" si="22"/>
        <v>51842</v>
      </c>
      <c r="D237" s="42">
        <f t="shared" si="23"/>
        <v>50388.7800523816</v>
      </c>
      <c r="E237" s="112">
        <f t="shared" si="24"/>
        <v>116.31410062091418</v>
      </c>
      <c r="F237" s="112">
        <f t="shared" si="25"/>
        <v>292.98722218425553</v>
      </c>
      <c r="G237" s="55">
        <f t="shared" si="26"/>
        <v>50095.792830197344</v>
      </c>
      <c r="H237" s="58">
        <f t="shared" si="27"/>
        <v>38504.87855611403</v>
      </c>
    </row>
    <row r="238" spans="2:8" ht="12.75">
      <c r="B238" s="28">
        <f t="shared" si="21"/>
        <v>217</v>
      </c>
      <c r="C238" s="38">
        <f t="shared" si="22"/>
        <v>51873</v>
      </c>
      <c r="D238" s="42">
        <f t="shared" si="23"/>
        <v>50095.792830197344</v>
      </c>
      <c r="E238" s="112">
        <f t="shared" si="24"/>
        <v>115.63778844970554</v>
      </c>
      <c r="F238" s="112">
        <f t="shared" si="25"/>
        <v>293.6635343554642</v>
      </c>
      <c r="G238" s="55">
        <f t="shared" si="26"/>
        <v>49802.12929584188</v>
      </c>
      <c r="H238" s="58">
        <f t="shared" si="27"/>
        <v>38620.51634456374</v>
      </c>
    </row>
    <row r="239" spans="2:8" ht="12.75">
      <c r="B239" s="28">
        <f t="shared" si="21"/>
        <v>218</v>
      </c>
      <c r="C239" s="38">
        <f t="shared" si="22"/>
        <v>51904</v>
      </c>
      <c r="D239" s="42">
        <f t="shared" si="23"/>
        <v>49802.12929584188</v>
      </c>
      <c r="E239" s="112">
        <f t="shared" si="24"/>
        <v>114.95991512456833</v>
      </c>
      <c r="F239" s="112">
        <f t="shared" si="25"/>
        <v>294.3414076806014</v>
      </c>
      <c r="G239" s="55">
        <f t="shared" si="26"/>
        <v>49507.78788816128</v>
      </c>
      <c r="H239" s="58">
        <f t="shared" si="27"/>
        <v>38735.47625968831</v>
      </c>
    </row>
    <row r="240" spans="2:8" ht="12.75">
      <c r="B240" s="28">
        <f t="shared" si="21"/>
        <v>219</v>
      </c>
      <c r="C240" s="38">
        <f t="shared" si="22"/>
        <v>51932</v>
      </c>
      <c r="D240" s="42">
        <f t="shared" si="23"/>
        <v>49507.78788816128</v>
      </c>
      <c r="E240" s="112">
        <f t="shared" si="24"/>
        <v>114.28047704183895</v>
      </c>
      <c r="F240" s="112">
        <f t="shared" si="25"/>
        <v>295.0208457633308</v>
      </c>
      <c r="G240" s="55">
        <f t="shared" si="26"/>
        <v>49212.76704239794</v>
      </c>
      <c r="H240" s="58">
        <f t="shared" si="27"/>
        <v>38849.756736730145</v>
      </c>
    </row>
    <row r="241" spans="2:8" ht="12.75">
      <c r="B241" s="28">
        <f t="shared" si="21"/>
        <v>220</v>
      </c>
      <c r="C241" s="38">
        <f t="shared" si="22"/>
        <v>51963</v>
      </c>
      <c r="D241" s="42">
        <f t="shared" si="23"/>
        <v>49212.76704239794</v>
      </c>
      <c r="E241" s="112">
        <f t="shared" si="24"/>
        <v>113.59947058953524</v>
      </c>
      <c r="F241" s="112">
        <f t="shared" si="25"/>
        <v>295.70185221563446</v>
      </c>
      <c r="G241" s="55">
        <f t="shared" si="26"/>
        <v>48917.06519018231</v>
      </c>
      <c r="H241" s="58">
        <f t="shared" si="27"/>
        <v>38963.35620731968</v>
      </c>
    </row>
    <row r="242" spans="2:8" ht="12.75">
      <c r="B242" s="28">
        <f t="shared" si="21"/>
        <v>221</v>
      </c>
      <c r="C242" s="38">
        <f t="shared" si="22"/>
        <v>51993</v>
      </c>
      <c r="D242" s="42">
        <f t="shared" si="23"/>
        <v>48917.06519018231</v>
      </c>
      <c r="E242" s="112">
        <f t="shared" si="24"/>
        <v>112.91689214733749</v>
      </c>
      <c r="F242" s="112">
        <f t="shared" si="25"/>
        <v>296.38443065783224</v>
      </c>
      <c r="G242" s="55">
        <f t="shared" si="26"/>
        <v>48620.680759524475</v>
      </c>
      <c r="H242" s="58">
        <f t="shared" si="27"/>
        <v>39076.27309946702</v>
      </c>
    </row>
    <row r="243" spans="2:8" ht="12.75">
      <c r="B243" s="28">
        <f t="shared" si="21"/>
        <v>222</v>
      </c>
      <c r="C243" s="38">
        <f t="shared" si="22"/>
        <v>52024</v>
      </c>
      <c r="D243" s="42">
        <f t="shared" si="23"/>
        <v>48620.680759524475</v>
      </c>
      <c r="E243" s="112">
        <f t="shared" si="24"/>
        <v>112.23273808656899</v>
      </c>
      <c r="F243" s="112">
        <f t="shared" si="25"/>
        <v>297.06858471860073</v>
      </c>
      <c r="G243" s="55">
        <f t="shared" si="26"/>
        <v>48323.61217480587</v>
      </c>
      <c r="H243" s="58">
        <f t="shared" si="27"/>
        <v>39188.50583755359</v>
      </c>
    </row>
    <row r="244" spans="2:8" ht="12.75">
      <c r="B244" s="28">
        <f t="shared" si="21"/>
        <v>223</v>
      </c>
      <c r="C244" s="38">
        <f t="shared" si="22"/>
        <v>52054</v>
      </c>
      <c r="D244" s="42">
        <f t="shared" si="23"/>
        <v>48323.61217480587</v>
      </c>
      <c r="E244" s="112">
        <f t="shared" si="24"/>
        <v>111.54700477017688</v>
      </c>
      <c r="F244" s="112">
        <f t="shared" si="25"/>
        <v>297.7543180349928</v>
      </c>
      <c r="G244" s="55">
        <f t="shared" si="26"/>
        <v>48025.85785677088</v>
      </c>
      <c r="H244" s="58">
        <f t="shared" si="27"/>
        <v>39300.05284232376</v>
      </c>
    </row>
    <row r="245" spans="2:8" ht="12.75">
      <c r="B245" s="28">
        <f t="shared" si="21"/>
        <v>224</v>
      </c>
      <c r="C245" s="38">
        <f t="shared" si="22"/>
        <v>52085</v>
      </c>
      <c r="D245" s="42">
        <f t="shared" si="23"/>
        <v>48025.85785677088</v>
      </c>
      <c r="E245" s="112">
        <f t="shared" si="24"/>
        <v>110.85968855271278</v>
      </c>
      <c r="F245" s="112">
        <f t="shared" si="25"/>
        <v>298.44163425245694</v>
      </c>
      <c r="G245" s="55">
        <f t="shared" si="26"/>
        <v>47727.41622251843</v>
      </c>
      <c r="H245" s="58">
        <f t="shared" si="27"/>
        <v>39410.91253087648</v>
      </c>
    </row>
    <row r="246" spans="2:8" ht="12.75">
      <c r="B246" s="28">
        <f t="shared" si="21"/>
        <v>225</v>
      </c>
      <c r="C246" s="38">
        <f t="shared" si="22"/>
        <v>52116</v>
      </c>
      <c r="D246" s="42">
        <f t="shared" si="23"/>
        <v>47727.41622251843</v>
      </c>
      <c r="E246" s="112">
        <f t="shared" si="24"/>
        <v>110.17078578031337</v>
      </c>
      <c r="F246" s="112">
        <f t="shared" si="25"/>
        <v>299.1305370248564</v>
      </c>
      <c r="G246" s="55">
        <f t="shared" si="26"/>
        <v>47428.28568549357</v>
      </c>
      <c r="H246" s="58">
        <f t="shared" si="27"/>
        <v>39521.08331665679</v>
      </c>
    </row>
    <row r="247" spans="2:8" ht="12.75">
      <c r="B247" s="28">
        <f t="shared" si="21"/>
        <v>226</v>
      </c>
      <c r="C247" s="38">
        <f t="shared" si="22"/>
        <v>52146</v>
      </c>
      <c r="D247" s="42">
        <f t="shared" si="23"/>
        <v>47428.28568549357</v>
      </c>
      <c r="E247" s="112">
        <f t="shared" si="24"/>
        <v>109.48029279068098</v>
      </c>
      <c r="F247" s="112">
        <f t="shared" si="25"/>
        <v>299.82103001448877</v>
      </c>
      <c r="G247" s="55">
        <f t="shared" si="26"/>
        <v>47128.46465547908</v>
      </c>
      <c r="H247" s="58">
        <f t="shared" si="27"/>
        <v>39630.56360944747</v>
      </c>
    </row>
    <row r="248" spans="2:8" ht="12.75">
      <c r="B248" s="28">
        <f t="shared" si="21"/>
        <v>227</v>
      </c>
      <c r="C248" s="38">
        <f t="shared" si="22"/>
        <v>52177</v>
      </c>
      <c r="D248" s="42">
        <f t="shared" si="23"/>
        <v>47128.46465547908</v>
      </c>
      <c r="E248" s="112">
        <f t="shared" si="24"/>
        <v>108.7882059130642</v>
      </c>
      <c r="F248" s="112">
        <f t="shared" si="25"/>
        <v>300.51311689210553</v>
      </c>
      <c r="G248" s="55">
        <f t="shared" si="26"/>
        <v>46827.951538586974</v>
      </c>
      <c r="H248" s="58">
        <f t="shared" si="27"/>
        <v>39739.35181536053</v>
      </c>
    </row>
    <row r="249" spans="2:8" ht="12.75">
      <c r="B249" s="28">
        <f t="shared" si="21"/>
        <v>228</v>
      </c>
      <c r="C249" s="38">
        <f t="shared" si="22"/>
        <v>52207</v>
      </c>
      <c r="D249" s="42">
        <f t="shared" si="23"/>
        <v>46827.951538586974</v>
      </c>
      <c r="E249" s="112">
        <f t="shared" si="24"/>
        <v>108.09452146823826</v>
      </c>
      <c r="F249" s="112">
        <f t="shared" si="25"/>
        <v>301.20680133693145</v>
      </c>
      <c r="G249" s="55">
        <f t="shared" si="26"/>
        <v>46526.74473725005</v>
      </c>
      <c r="H249" s="58">
        <f t="shared" si="27"/>
        <v>39847.44633682877</v>
      </c>
    </row>
    <row r="250" spans="2:8" ht="12.75">
      <c r="B250" s="28">
        <f t="shared" si="21"/>
        <v>229</v>
      </c>
      <c r="C250" s="38">
        <f t="shared" si="22"/>
        <v>52238</v>
      </c>
      <c r="D250" s="42">
        <f t="shared" si="23"/>
        <v>46526.74473725005</v>
      </c>
      <c r="E250" s="112">
        <f t="shared" si="24"/>
        <v>107.39923576848552</v>
      </c>
      <c r="F250" s="112">
        <f t="shared" si="25"/>
        <v>301.9020870366842</v>
      </c>
      <c r="G250" s="55">
        <f t="shared" si="26"/>
        <v>46224.84265021336</v>
      </c>
      <c r="H250" s="58">
        <f t="shared" si="27"/>
        <v>39954.84557259725</v>
      </c>
    </row>
    <row r="251" spans="2:8" ht="12.75">
      <c r="B251" s="28">
        <f t="shared" si="21"/>
        <v>230</v>
      </c>
      <c r="C251" s="38">
        <f t="shared" si="22"/>
        <v>52269</v>
      </c>
      <c r="D251" s="42">
        <f t="shared" si="23"/>
        <v>46224.84265021336</v>
      </c>
      <c r="E251" s="112">
        <f t="shared" si="24"/>
        <v>106.70234511757583</v>
      </c>
      <c r="F251" s="112">
        <f t="shared" si="25"/>
        <v>302.5989776875939</v>
      </c>
      <c r="G251" s="55">
        <f t="shared" si="26"/>
        <v>45922.243672525765</v>
      </c>
      <c r="H251" s="58">
        <f t="shared" si="27"/>
        <v>40061.54791771483</v>
      </c>
    </row>
    <row r="252" spans="2:8" ht="12.75">
      <c r="B252" s="28">
        <f t="shared" si="21"/>
        <v>231</v>
      </c>
      <c r="C252" s="38">
        <f t="shared" si="22"/>
        <v>52297</v>
      </c>
      <c r="D252" s="42">
        <f t="shared" si="23"/>
        <v>45922.243672525765</v>
      </c>
      <c r="E252" s="112">
        <f t="shared" si="24"/>
        <v>106.00384581074697</v>
      </c>
      <c r="F252" s="112">
        <f t="shared" si="25"/>
        <v>303.29747699442277</v>
      </c>
      <c r="G252" s="55">
        <f t="shared" si="26"/>
        <v>45618.946195531345</v>
      </c>
      <c r="H252" s="58">
        <f t="shared" si="27"/>
        <v>40167.551763525575</v>
      </c>
    </row>
    <row r="253" spans="2:8" ht="12.75">
      <c r="B253" s="28">
        <f t="shared" si="21"/>
        <v>232</v>
      </c>
      <c r="C253" s="38">
        <f t="shared" si="22"/>
        <v>52328</v>
      </c>
      <c r="D253" s="42">
        <f t="shared" si="23"/>
        <v>45618.946195531345</v>
      </c>
      <c r="E253" s="112">
        <f t="shared" si="24"/>
        <v>105.30373413468485</v>
      </c>
      <c r="F253" s="112">
        <f t="shared" si="25"/>
        <v>303.9975886704849</v>
      </c>
      <c r="G253" s="55">
        <f t="shared" si="26"/>
        <v>45314.94860686086</v>
      </c>
      <c r="H253" s="58">
        <f t="shared" si="27"/>
        <v>40272.85549766026</v>
      </c>
    </row>
    <row r="254" spans="2:8" ht="12.75">
      <c r="B254" s="28">
        <f t="shared" si="21"/>
        <v>233</v>
      </c>
      <c r="C254" s="38">
        <f t="shared" si="22"/>
        <v>52358</v>
      </c>
      <c r="D254" s="42">
        <f t="shared" si="23"/>
        <v>45314.94860686086</v>
      </c>
      <c r="E254" s="112">
        <f t="shared" si="24"/>
        <v>104.60200636750382</v>
      </c>
      <c r="F254" s="112">
        <f t="shared" si="25"/>
        <v>304.6993164376659</v>
      </c>
      <c r="G254" s="55">
        <f t="shared" si="26"/>
        <v>45010.24929042319</v>
      </c>
      <c r="H254" s="58">
        <f t="shared" si="27"/>
        <v>40377.45750402776</v>
      </c>
    </row>
    <row r="255" spans="2:8" ht="12.75">
      <c r="B255" s="28">
        <f t="shared" si="21"/>
        <v>234</v>
      </c>
      <c r="C255" s="38">
        <f t="shared" si="22"/>
        <v>52389</v>
      </c>
      <c r="D255" s="42">
        <f t="shared" si="23"/>
        <v>45010.24929042319</v>
      </c>
      <c r="E255" s="112">
        <f t="shared" si="24"/>
        <v>103.89865877872687</v>
      </c>
      <c r="F255" s="112">
        <f t="shared" si="25"/>
        <v>305.40266402644284</v>
      </c>
      <c r="G255" s="55">
        <f t="shared" si="26"/>
        <v>44704.84662639675</v>
      </c>
      <c r="H255" s="58">
        <f t="shared" si="27"/>
        <v>40481.35616280649</v>
      </c>
    </row>
    <row r="256" spans="2:8" ht="12.75">
      <c r="B256" s="28">
        <f t="shared" si="21"/>
        <v>235</v>
      </c>
      <c r="C256" s="38">
        <f t="shared" si="22"/>
        <v>52419</v>
      </c>
      <c r="D256" s="42">
        <f t="shared" si="23"/>
        <v>44704.84662639675</v>
      </c>
      <c r="E256" s="112">
        <f t="shared" si="24"/>
        <v>103.19368762926582</v>
      </c>
      <c r="F256" s="112">
        <f t="shared" si="25"/>
        <v>306.1076351759039</v>
      </c>
      <c r="G256" s="55">
        <f t="shared" si="26"/>
        <v>44398.738991220845</v>
      </c>
      <c r="H256" s="58">
        <f t="shared" si="27"/>
        <v>40584.54985043576</v>
      </c>
    </row>
    <row r="257" spans="2:8" ht="12.75">
      <c r="B257" s="28">
        <f t="shared" si="21"/>
        <v>236</v>
      </c>
      <c r="C257" s="38">
        <f t="shared" si="22"/>
        <v>52450</v>
      </c>
      <c r="D257" s="42">
        <f t="shared" si="23"/>
        <v>44398.738991220845</v>
      </c>
      <c r="E257" s="112">
        <f t="shared" si="24"/>
        <v>102.48708917140145</v>
      </c>
      <c r="F257" s="112">
        <f t="shared" si="25"/>
        <v>306.81423363376825</v>
      </c>
      <c r="G257" s="55">
        <f t="shared" si="26"/>
        <v>44091.924757587076</v>
      </c>
      <c r="H257" s="58">
        <f t="shared" si="27"/>
        <v>40687.03693960716</v>
      </c>
    </row>
    <row r="258" spans="2:8" ht="12.75">
      <c r="B258" s="28">
        <f t="shared" si="21"/>
        <v>237</v>
      </c>
      <c r="C258" s="38">
        <f t="shared" si="22"/>
        <v>52481</v>
      </c>
      <c r="D258" s="42">
        <f t="shared" si="23"/>
        <v>44091.924757587076</v>
      </c>
      <c r="E258" s="112">
        <f t="shared" si="24"/>
        <v>101.7788596487635</v>
      </c>
      <c r="F258" s="112">
        <f t="shared" si="25"/>
        <v>307.5224631564062</v>
      </c>
      <c r="G258" s="55">
        <f t="shared" si="26"/>
        <v>43784.40229443067</v>
      </c>
      <c r="H258" s="58">
        <f t="shared" si="27"/>
        <v>40788.81579925593</v>
      </c>
    </row>
    <row r="259" spans="2:8" ht="12.75">
      <c r="B259" s="28">
        <f t="shared" si="21"/>
        <v>238</v>
      </c>
      <c r="C259" s="38">
        <f t="shared" si="22"/>
        <v>52511</v>
      </c>
      <c r="D259" s="42">
        <f t="shared" si="23"/>
        <v>43784.40229443067</v>
      </c>
      <c r="E259" s="112">
        <f t="shared" si="24"/>
        <v>101.06899529631079</v>
      </c>
      <c r="F259" s="112">
        <f t="shared" si="25"/>
        <v>308.23232750885893</v>
      </c>
      <c r="G259" s="55">
        <f t="shared" si="26"/>
        <v>43476.169966921814</v>
      </c>
      <c r="H259" s="58">
        <f t="shared" si="27"/>
        <v>40889.884794552236</v>
      </c>
    </row>
    <row r="260" spans="2:8" ht="12.75">
      <c r="B260" s="28">
        <f t="shared" si="21"/>
        <v>239</v>
      </c>
      <c r="C260" s="38">
        <f t="shared" si="22"/>
        <v>52542</v>
      </c>
      <c r="D260" s="42">
        <f t="shared" si="23"/>
        <v>43476.169966921814</v>
      </c>
      <c r="E260" s="112">
        <f t="shared" si="24"/>
        <v>100.35749234031118</v>
      </c>
      <c r="F260" s="112">
        <f t="shared" si="25"/>
        <v>308.94383046485854</v>
      </c>
      <c r="G260" s="55">
        <f t="shared" si="26"/>
        <v>43167.22613645696</v>
      </c>
      <c r="H260" s="58">
        <f t="shared" si="27"/>
        <v>40990.24228689255</v>
      </c>
    </row>
    <row r="261" spans="2:8" ht="12.75">
      <c r="B261" s="28">
        <f t="shared" si="21"/>
        <v>240</v>
      </c>
      <c r="C261" s="38">
        <f t="shared" si="22"/>
        <v>52572</v>
      </c>
      <c r="D261" s="42">
        <f t="shared" si="23"/>
        <v>43167.22613645696</v>
      </c>
      <c r="E261" s="112">
        <f t="shared" si="24"/>
        <v>99.64434699832147</v>
      </c>
      <c r="F261" s="112">
        <f t="shared" si="25"/>
        <v>309.65697580684827</v>
      </c>
      <c r="G261" s="55">
        <f t="shared" si="26"/>
        <v>42857.569160650106</v>
      </c>
      <c r="H261" s="58">
        <f t="shared" si="27"/>
        <v>41089.88663389087</v>
      </c>
    </row>
    <row r="262" spans="2:8" ht="12.75">
      <c r="B262" s="28">
        <f t="shared" si="21"/>
        <v>241</v>
      </c>
      <c r="C262" s="38">
        <f t="shared" si="22"/>
        <v>52603</v>
      </c>
      <c r="D262" s="42">
        <f t="shared" si="23"/>
        <v>42857.569160650106</v>
      </c>
      <c r="E262" s="112">
        <f t="shared" si="24"/>
        <v>98.92955547916732</v>
      </c>
      <c r="F262" s="112">
        <f t="shared" si="25"/>
        <v>310.3717673260024</v>
      </c>
      <c r="G262" s="55">
        <f t="shared" si="26"/>
        <v>42547.1973933241</v>
      </c>
      <c r="H262" s="58">
        <f t="shared" si="27"/>
        <v>41188.81618937004</v>
      </c>
    </row>
    <row r="263" spans="2:8" ht="12.75">
      <c r="B263" s="28">
        <f t="shared" si="21"/>
        <v>242</v>
      </c>
      <c r="C263" s="38">
        <f t="shared" si="22"/>
        <v>52634</v>
      </c>
      <c r="D263" s="42">
        <f t="shared" si="23"/>
        <v>42547.1973933241</v>
      </c>
      <c r="E263" s="112">
        <f t="shared" si="24"/>
        <v>98.21311398292313</v>
      </c>
      <c r="F263" s="112">
        <f t="shared" si="25"/>
        <v>311.0882088222466</v>
      </c>
      <c r="G263" s="55">
        <f t="shared" si="26"/>
        <v>42236.10918450185</v>
      </c>
      <c r="H263" s="58">
        <f t="shared" si="27"/>
        <v>41287.02930335296</v>
      </c>
    </row>
    <row r="264" spans="2:8" ht="12.75">
      <c r="B264" s="28">
        <f t="shared" si="21"/>
        <v>243</v>
      </c>
      <c r="C264" s="38">
        <f t="shared" si="22"/>
        <v>52663</v>
      </c>
      <c r="D264" s="42">
        <f t="shared" si="23"/>
        <v>42236.10918450185</v>
      </c>
      <c r="E264" s="112">
        <f t="shared" si="24"/>
        <v>97.49501870089178</v>
      </c>
      <c r="F264" s="112">
        <f t="shared" si="25"/>
        <v>311.80630410427796</v>
      </c>
      <c r="G264" s="55">
        <f t="shared" si="26"/>
        <v>41924.302880397576</v>
      </c>
      <c r="H264" s="58">
        <f t="shared" si="27"/>
        <v>41384.524322053854</v>
      </c>
    </row>
    <row r="265" spans="2:8" ht="12.75">
      <c r="B265" s="28">
        <f t="shared" si="21"/>
        <v>244</v>
      </c>
      <c r="C265" s="38">
        <f t="shared" si="22"/>
        <v>52694</v>
      </c>
      <c r="D265" s="42">
        <f t="shared" si="23"/>
        <v>41924.302880397576</v>
      </c>
      <c r="E265" s="112">
        <f t="shared" si="24"/>
        <v>96.7752658155844</v>
      </c>
      <c r="F265" s="112">
        <f t="shared" si="25"/>
        <v>312.5260569895853</v>
      </c>
      <c r="G265" s="55">
        <f t="shared" si="26"/>
        <v>41611.77682340799</v>
      </c>
      <c r="H265" s="58">
        <f t="shared" si="27"/>
        <v>41481.29958786944</v>
      </c>
    </row>
    <row r="266" spans="2:8" ht="12.75">
      <c r="B266" s="28">
        <f t="shared" si="21"/>
        <v>245</v>
      </c>
      <c r="C266" s="38">
        <f t="shared" si="22"/>
        <v>52724</v>
      </c>
      <c r="D266" s="42">
        <f t="shared" si="23"/>
        <v>41611.77682340799</v>
      </c>
      <c r="E266" s="112">
        <f t="shared" si="24"/>
        <v>96.0538515007001</v>
      </c>
      <c r="F266" s="112">
        <f t="shared" si="25"/>
        <v>313.2474713044696</v>
      </c>
      <c r="G266" s="55">
        <f t="shared" si="26"/>
        <v>41298.52935210352</v>
      </c>
      <c r="H266" s="58">
        <f t="shared" si="27"/>
        <v>41577.35343937014</v>
      </c>
    </row>
    <row r="267" spans="2:8" ht="12.75">
      <c r="B267" s="28">
        <f t="shared" si="21"/>
        <v>246</v>
      </c>
      <c r="C267" s="38">
        <f t="shared" si="22"/>
        <v>52755</v>
      </c>
      <c r="D267" s="42">
        <f t="shared" si="23"/>
        <v>41298.52935210352</v>
      </c>
      <c r="E267" s="112">
        <f t="shared" si="24"/>
        <v>95.33077192110562</v>
      </c>
      <c r="F267" s="112">
        <f t="shared" si="25"/>
        <v>313.9705508840641</v>
      </c>
      <c r="G267" s="55">
        <f t="shared" si="26"/>
        <v>40984.55880121946</v>
      </c>
      <c r="H267" s="58">
        <f t="shared" si="27"/>
        <v>41672.68421129125</v>
      </c>
    </row>
    <row r="268" spans="2:8" ht="12.75">
      <c r="B268" s="28">
        <f t="shared" si="21"/>
        <v>247</v>
      </c>
      <c r="C268" s="38">
        <f t="shared" si="22"/>
        <v>52785</v>
      </c>
      <c r="D268" s="42">
        <f t="shared" si="23"/>
        <v>40984.55880121946</v>
      </c>
      <c r="E268" s="112">
        <f t="shared" si="24"/>
        <v>94.6060232328149</v>
      </c>
      <c r="F268" s="112">
        <f t="shared" si="25"/>
        <v>314.6952995723548</v>
      </c>
      <c r="G268" s="55">
        <f t="shared" si="26"/>
        <v>40669.8635016471</v>
      </c>
      <c r="H268" s="58">
        <f t="shared" si="27"/>
        <v>41767.290234524065</v>
      </c>
    </row>
    <row r="269" spans="2:8" ht="12.75">
      <c r="B269" s="28">
        <f t="shared" si="21"/>
        <v>248</v>
      </c>
      <c r="C269" s="38">
        <f t="shared" si="22"/>
        <v>52816</v>
      </c>
      <c r="D269" s="42">
        <f t="shared" si="23"/>
        <v>40669.8635016471</v>
      </c>
      <c r="E269" s="112">
        <f t="shared" si="24"/>
        <v>93.87960158296872</v>
      </c>
      <c r="F269" s="112">
        <f t="shared" si="25"/>
        <v>315.421721222201</v>
      </c>
      <c r="G269" s="55">
        <f t="shared" si="26"/>
        <v>40354.4417804249</v>
      </c>
      <c r="H269" s="58">
        <f t="shared" si="27"/>
        <v>41861.16983610704</v>
      </c>
    </row>
    <row r="270" spans="2:8" ht="12.75">
      <c r="B270" s="28">
        <f t="shared" si="21"/>
        <v>249</v>
      </c>
      <c r="C270" s="38">
        <f t="shared" si="22"/>
        <v>52847</v>
      </c>
      <c r="D270" s="42">
        <f t="shared" si="23"/>
        <v>40354.4417804249</v>
      </c>
      <c r="E270" s="112">
        <f t="shared" si="24"/>
        <v>93.15150310981414</v>
      </c>
      <c r="F270" s="112">
        <f t="shared" si="25"/>
        <v>316.1498196953556</v>
      </c>
      <c r="G270" s="55">
        <f t="shared" si="26"/>
        <v>40038.29196072955</v>
      </c>
      <c r="H270" s="58">
        <f t="shared" si="27"/>
        <v>41954.321339216855</v>
      </c>
    </row>
    <row r="271" spans="2:8" ht="12.75">
      <c r="B271" s="28">
        <f t="shared" si="21"/>
        <v>250</v>
      </c>
      <c r="C271" s="38">
        <f t="shared" si="22"/>
        <v>52877</v>
      </c>
      <c r="D271" s="42">
        <f t="shared" si="23"/>
        <v>40038.29196072955</v>
      </c>
      <c r="E271" s="112">
        <f t="shared" si="24"/>
        <v>92.42172394268404</v>
      </c>
      <c r="F271" s="112">
        <f t="shared" si="25"/>
        <v>316.8795988624857</v>
      </c>
      <c r="G271" s="55">
        <f t="shared" si="26"/>
        <v>39721.412361867064</v>
      </c>
      <c r="H271" s="58">
        <f t="shared" si="27"/>
        <v>42046.74306315954</v>
      </c>
    </row>
    <row r="272" spans="2:8" ht="12.75">
      <c r="B272" s="28">
        <f t="shared" si="21"/>
        <v>251</v>
      </c>
      <c r="C272" s="38">
        <f t="shared" si="22"/>
        <v>52908</v>
      </c>
      <c r="D272" s="42">
        <f t="shared" si="23"/>
        <v>39721.412361867064</v>
      </c>
      <c r="E272" s="112">
        <f t="shared" si="24"/>
        <v>91.69026020197647</v>
      </c>
      <c r="F272" s="112">
        <f t="shared" si="25"/>
        <v>317.61106260319326</v>
      </c>
      <c r="G272" s="55">
        <f t="shared" si="26"/>
        <v>39403.80129926387</v>
      </c>
      <c r="H272" s="58">
        <f t="shared" si="27"/>
        <v>42138.43332336152</v>
      </c>
    </row>
    <row r="273" spans="2:8" ht="12.75">
      <c r="B273" s="28">
        <f t="shared" si="21"/>
        <v>252</v>
      </c>
      <c r="C273" s="38">
        <f t="shared" si="22"/>
        <v>52938</v>
      </c>
      <c r="D273" s="42">
        <f t="shared" si="23"/>
        <v>39403.80129926387</v>
      </c>
      <c r="E273" s="112">
        <f t="shared" si="24"/>
        <v>90.9571079991341</v>
      </c>
      <c r="F273" s="112">
        <f t="shared" si="25"/>
        <v>318.3442148060356</v>
      </c>
      <c r="G273" s="55">
        <f t="shared" si="26"/>
        <v>39085.457084457834</v>
      </c>
      <c r="H273" s="58">
        <f t="shared" si="27"/>
        <v>42229.390431360654</v>
      </c>
    </row>
    <row r="274" spans="2:8" ht="12.75">
      <c r="B274" s="28">
        <f t="shared" si="21"/>
        <v>253</v>
      </c>
      <c r="C274" s="38">
        <f t="shared" si="22"/>
        <v>52969</v>
      </c>
      <c r="D274" s="42">
        <f t="shared" si="23"/>
        <v>39085.457084457834</v>
      </c>
      <c r="E274" s="112">
        <f t="shared" si="24"/>
        <v>90.22226343662349</v>
      </c>
      <c r="F274" s="112">
        <f t="shared" si="25"/>
        <v>319.0790593685462</v>
      </c>
      <c r="G274" s="55">
        <f t="shared" si="26"/>
        <v>38766.37802508929</v>
      </c>
      <c r="H274" s="58">
        <f t="shared" si="27"/>
        <v>42319.61269479728</v>
      </c>
    </row>
    <row r="275" spans="2:8" ht="12.75">
      <c r="B275" s="28">
        <f t="shared" si="21"/>
        <v>254</v>
      </c>
      <c r="C275" s="38">
        <f t="shared" si="22"/>
        <v>53000</v>
      </c>
      <c r="D275" s="42">
        <f t="shared" si="23"/>
        <v>38766.37802508929</v>
      </c>
      <c r="E275" s="112">
        <f t="shared" si="24"/>
        <v>89.48572260791444</v>
      </c>
      <c r="F275" s="112">
        <f t="shared" si="25"/>
        <v>319.81560019725526</v>
      </c>
      <c r="G275" s="55">
        <f t="shared" si="26"/>
        <v>38446.562424892036</v>
      </c>
      <c r="H275" s="58">
        <f t="shared" si="27"/>
        <v>42409.09841740519</v>
      </c>
    </row>
    <row r="276" spans="2:8" ht="12.75">
      <c r="B276" s="28">
        <f t="shared" si="21"/>
        <v>255</v>
      </c>
      <c r="C276" s="38">
        <f t="shared" si="22"/>
        <v>53028</v>
      </c>
      <c r="D276" s="42">
        <f t="shared" si="23"/>
        <v>38446.562424892036</v>
      </c>
      <c r="E276" s="112">
        <f t="shared" si="24"/>
        <v>88.74748159745911</v>
      </c>
      <c r="F276" s="112">
        <f t="shared" si="25"/>
        <v>320.5538412077106</v>
      </c>
      <c r="G276" s="55">
        <f t="shared" si="26"/>
        <v>38126.00858368433</v>
      </c>
      <c r="H276" s="58">
        <f t="shared" si="27"/>
        <v>42497.84589900265</v>
      </c>
    </row>
    <row r="277" spans="2:8" ht="12.75">
      <c r="B277" s="28">
        <f t="shared" si="21"/>
        <v>256</v>
      </c>
      <c r="C277" s="38">
        <f t="shared" si="22"/>
        <v>53059</v>
      </c>
      <c r="D277" s="42">
        <f t="shared" si="23"/>
        <v>38126.00858368433</v>
      </c>
      <c r="E277" s="112">
        <f t="shared" si="24"/>
        <v>88.00753648067132</v>
      </c>
      <c r="F277" s="112">
        <f t="shared" si="25"/>
        <v>321.2937863244984</v>
      </c>
      <c r="G277" s="55">
        <f t="shared" si="26"/>
        <v>37804.71479735983</v>
      </c>
      <c r="H277" s="58">
        <f t="shared" si="27"/>
        <v>42585.85343548332</v>
      </c>
    </row>
    <row r="278" spans="2:8" ht="12.75">
      <c r="B278" s="28">
        <f t="shared" si="21"/>
        <v>257</v>
      </c>
      <c r="C278" s="38">
        <f t="shared" si="22"/>
        <v>53089</v>
      </c>
      <c r="D278" s="42">
        <f t="shared" si="23"/>
        <v>37804.71479735983</v>
      </c>
      <c r="E278" s="112">
        <f t="shared" si="24"/>
        <v>87.26588332390561</v>
      </c>
      <c r="F278" s="112">
        <f t="shared" si="25"/>
        <v>322.0354394812641</v>
      </c>
      <c r="G278" s="55">
        <f t="shared" si="26"/>
        <v>37482.679357878565</v>
      </c>
      <c r="H278" s="58">
        <f t="shared" si="27"/>
        <v>42673.11931880722</v>
      </c>
    </row>
    <row r="279" spans="2:8" ht="12.75">
      <c r="B279" s="28">
        <f t="shared" si="21"/>
        <v>258</v>
      </c>
      <c r="C279" s="38">
        <f t="shared" si="22"/>
        <v>53120</v>
      </c>
      <c r="D279" s="42">
        <f t="shared" si="23"/>
        <v>37482.679357878565</v>
      </c>
      <c r="E279" s="112">
        <f t="shared" si="24"/>
        <v>86.52251818443635</v>
      </c>
      <c r="F279" s="112">
        <f t="shared" si="25"/>
        <v>322.77880462073335</v>
      </c>
      <c r="G279" s="55">
        <f t="shared" si="26"/>
        <v>37159.90055325783</v>
      </c>
      <c r="H279" s="58">
        <f t="shared" si="27"/>
        <v>42759.64183699166</v>
      </c>
    </row>
    <row r="280" spans="2:8" ht="12.75">
      <c r="B280" s="28">
        <f t="shared" si="21"/>
        <v>259</v>
      </c>
      <c r="C280" s="38">
        <f t="shared" si="22"/>
        <v>53150</v>
      </c>
      <c r="D280" s="42">
        <f t="shared" si="23"/>
        <v>37159.90055325783</v>
      </c>
      <c r="E280" s="112">
        <f t="shared" si="24"/>
        <v>85.77743711043682</v>
      </c>
      <c r="F280" s="112">
        <f t="shared" si="25"/>
        <v>323.5238856947329</v>
      </c>
      <c r="G280" s="55">
        <f t="shared" si="26"/>
        <v>36836.3766675631</v>
      </c>
      <c r="H280" s="58">
        <f t="shared" si="27"/>
        <v>42845.419274102096</v>
      </c>
    </row>
    <row r="281" spans="2:8" ht="12.75">
      <c r="B281" s="28">
        <f aca="true" t="shared" si="28" ref="B281:B344">pagam.Num</f>
        <v>260</v>
      </c>
      <c r="C281" s="38">
        <f aca="true" t="shared" si="29" ref="C281:C344">Mostra.Data</f>
        <v>53181</v>
      </c>
      <c r="D281" s="42">
        <f aca="true" t="shared" si="30" ref="D281:D344">Bil.Iniz</f>
        <v>36836.3766675631</v>
      </c>
      <c r="E281" s="112">
        <f aca="true" t="shared" si="31" ref="E281:E344">Interesse</f>
        <v>85.03063614095815</v>
      </c>
      <c r="F281" s="112">
        <f aca="true" t="shared" si="32" ref="F281:F344">Capitale</f>
        <v>324.27068666421155</v>
      </c>
      <c r="G281" s="55">
        <f aca="true" t="shared" si="33" ref="G281:G344">Bilancio.finale</f>
        <v>36512.10598089889</v>
      </c>
      <c r="H281" s="58">
        <f aca="true" t="shared" si="34" ref="H281:H344">Interesse.Comp</f>
        <v>42930.44991024306</v>
      </c>
    </row>
    <row r="282" spans="2:8" ht="12.75">
      <c r="B282" s="28">
        <f t="shared" si="28"/>
        <v>261</v>
      </c>
      <c r="C282" s="38">
        <f t="shared" si="29"/>
        <v>53212</v>
      </c>
      <c r="D282" s="42">
        <f t="shared" si="30"/>
        <v>36512.10598089889</v>
      </c>
      <c r="E282" s="112">
        <f t="shared" si="31"/>
        <v>84.28211130590826</v>
      </c>
      <c r="F282" s="112">
        <f t="shared" si="32"/>
        <v>325.0192114992615</v>
      </c>
      <c r="G282" s="55">
        <f t="shared" si="33"/>
        <v>36187.086769399626</v>
      </c>
      <c r="H282" s="58">
        <f t="shared" si="34"/>
        <v>43014.73202154897</v>
      </c>
    </row>
    <row r="283" spans="2:8" ht="12.75">
      <c r="B283" s="28">
        <f t="shared" si="28"/>
        <v>262</v>
      </c>
      <c r="C283" s="38">
        <f t="shared" si="29"/>
        <v>53242</v>
      </c>
      <c r="D283" s="42">
        <f t="shared" si="30"/>
        <v>36187.086769399626</v>
      </c>
      <c r="E283" s="112">
        <f t="shared" si="31"/>
        <v>83.5318586260308</v>
      </c>
      <c r="F283" s="112">
        <f t="shared" si="32"/>
        <v>325.76946417913894</v>
      </c>
      <c r="G283" s="55">
        <f t="shared" si="33"/>
        <v>35861.31730522049</v>
      </c>
      <c r="H283" s="58">
        <f t="shared" si="34"/>
        <v>43098.263880175</v>
      </c>
    </row>
    <row r="284" spans="2:8" ht="12.75">
      <c r="B284" s="28">
        <f t="shared" si="28"/>
        <v>263</v>
      </c>
      <c r="C284" s="38">
        <f t="shared" si="29"/>
        <v>53273</v>
      </c>
      <c r="D284" s="42">
        <f t="shared" si="30"/>
        <v>35861.31730522049</v>
      </c>
      <c r="E284" s="112">
        <f t="shared" si="31"/>
        <v>82.77987411288396</v>
      </c>
      <c r="F284" s="112">
        <f t="shared" si="32"/>
        <v>326.52144869228573</v>
      </c>
      <c r="G284" s="55">
        <f t="shared" si="33"/>
        <v>35534.7958565282</v>
      </c>
      <c r="H284" s="58">
        <f t="shared" si="34"/>
        <v>43181.043754287886</v>
      </c>
    </row>
    <row r="285" spans="2:8" ht="12.75">
      <c r="B285" s="28">
        <f t="shared" si="28"/>
        <v>264</v>
      </c>
      <c r="C285" s="38">
        <f t="shared" si="29"/>
        <v>53303</v>
      </c>
      <c r="D285" s="42">
        <f t="shared" si="30"/>
        <v>35534.7958565282</v>
      </c>
      <c r="E285" s="112">
        <f t="shared" si="31"/>
        <v>82.02615376881927</v>
      </c>
      <c r="F285" s="112">
        <f t="shared" si="32"/>
        <v>327.27516903635046</v>
      </c>
      <c r="G285" s="55">
        <f t="shared" si="33"/>
        <v>35207.52068749185</v>
      </c>
      <c r="H285" s="58">
        <f t="shared" si="34"/>
        <v>43263.06990805671</v>
      </c>
    </row>
    <row r="286" spans="2:8" ht="12.75">
      <c r="B286" s="28">
        <f t="shared" si="28"/>
        <v>265</v>
      </c>
      <c r="C286" s="38">
        <f t="shared" si="29"/>
        <v>53334</v>
      </c>
      <c r="D286" s="42">
        <f t="shared" si="30"/>
        <v>35207.52068749185</v>
      </c>
      <c r="E286" s="112">
        <f t="shared" si="31"/>
        <v>81.27069358696035</v>
      </c>
      <c r="F286" s="112">
        <f t="shared" si="32"/>
        <v>328.03062921820936</v>
      </c>
      <c r="G286" s="55">
        <f t="shared" si="33"/>
        <v>34879.490058273645</v>
      </c>
      <c r="H286" s="58">
        <f t="shared" si="34"/>
        <v>43344.340601643664</v>
      </c>
    </row>
    <row r="287" spans="2:8" ht="12.75">
      <c r="B287" s="28">
        <f t="shared" si="28"/>
        <v>266</v>
      </c>
      <c r="C287" s="38">
        <f t="shared" si="29"/>
        <v>53365</v>
      </c>
      <c r="D287" s="42">
        <f t="shared" si="30"/>
        <v>34879.490058273645</v>
      </c>
      <c r="E287" s="112">
        <f t="shared" si="31"/>
        <v>80.51348955118166</v>
      </c>
      <c r="F287" s="112">
        <f t="shared" si="32"/>
        <v>328.7878332539881</v>
      </c>
      <c r="G287" s="55">
        <f t="shared" si="33"/>
        <v>34550.70222501965</v>
      </c>
      <c r="H287" s="58">
        <f t="shared" si="34"/>
        <v>43424.854091194844</v>
      </c>
    </row>
    <row r="288" spans="2:8" ht="12.75">
      <c r="B288" s="28">
        <f t="shared" si="28"/>
        <v>267</v>
      </c>
      <c r="C288" s="38">
        <f t="shared" si="29"/>
        <v>53393</v>
      </c>
      <c r="D288" s="42">
        <f t="shared" si="30"/>
        <v>34550.70222501965</v>
      </c>
      <c r="E288" s="112">
        <f t="shared" si="31"/>
        <v>79.75453763608704</v>
      </c>
      <c r="F288" s="112">
        <f t="shared" si="32"/>
        <v>329.5467851690827</v>
      </c>
      <c r="G288" s="55">
        <f t="shared" si="33"/>
        <v>34221.15543985057</v>
      </c>
      <c r="H288" s="58">
        <f t="shared" si="34"/>
        <v>43504.60862883093</v>
      </c>
    </row>
    <row r="289" spans="2:8" ht="12.75">
      <c r="B289" s="28">
        <f t="shared" si="28"/>
        <v>268</v>
      </c>
      <c r="C289" s="38">
        <f t="shared" si="29"/>
        <v>53424</v>
      </c>
      <c r="D289" s="42">
        <f t="shared" si="30"/>
        <v>34221.15543985057</v>
      </c>
      <c r="E289" s="112">
        <f t="shared" si="31"/>
        <v>78.99383380698839</v>
      </c>
      <c r="F289" s="112">
        <f t="shared" si="32"/>
        <v>330.3074889981813</v>
      </c>
      <c r="G289" s="55">
        <f t="shared" si="33"/>
        <v>33890.84795085239</v>
      </c>
      <c r="H289" s="58">
        <f t="shared" si="34"/>
        <v>43583.60246263792</v>
      </c>
    </row>
    <row r="290" spans="2:8" ht="12.75">
      <c r="B290" s="28">
        <f t="shared" si="28"/>
        <v>269</v>
      </c>
      <c r="C290" s="38">
        <f t="shared" si="29"/>
        <v>53454</v>
      </c>
      <c r="D290" s="42">
        <f t="shared" si="30"/>
        <v>33890.84795085239</v>
      </c>
      <c r="E290" s="112">
        <f t="shared" si="31"/>
        <v>78.23137401988426</v>
      </c>
      <c r="F290" s="112">
        <f t="shared" si="32"/>
        <v>331.0699487852855</v>
      </c>
      <c r="G290" s="55">
        <f t="shared" si="33"/>
        <v>33559.778002067105</v>
      </c>
      <c r="H290" s="58">
        <f t="shared" si="34"/>
        <v>43661.83383665781</v>
      </c>
    </row>
    <row r="291" spans="2:8" ht="12.75">
      <c r="B291" s="28">
        <f t="shared" si="28"/>
        <v>270</v>
      </c>
      <c r="C291" s="38">
        <f t="shared" si="29"/>
        <v>53485</v>
      </c>
      <c r="D291" s="42">
        <f t="shared" si="30"/>
        <v>33559.778002067105</v>
      </c>
      <c r="E291" s="112">
        <f t="shared" si="31"/>
        <v>77.46715422143824</v>
      </c>
      <c r="F291" s="112">
        <f t="shared" si="32"/>
        <v>331.83416858373147</v>
      </c>
      <c r="G291" s="55">
        <f t="shared" si="33"/>
        <v>33227.943833483376</v>
      </c>
      <c r="H291" s="58">
        <f t="shared" si="34"/>
        <v>43739.300990879245</v>
      </c>
    </row>
    <row r="292" spans="2:8" ht="12.75">
      <c r="B292" s="28">
        <f t="shared" si="28"/>
        <v>271</v>
      </c>
      <c r="C292" s="38">
        <f t="shared" si="29"/>
        <v>53515</v>
      </c>
      <c r="D292" s="42">
        <f t="shared" si="30"/>
        <v>33227.943833483376</v>
      </c>
      <c r="E292" s="112">
        <f t="shared" si="31"/>
        <v>76.70117034895746</v>
      </c>
      <c r="F292" s="112">
        <f t="shared" si="32"/>
        <v>332.60015245621224</v>
      </c>
      <c r="G292" s="55">
        <f t="shared" si="33"/>
        <v>32895.34368102717</v>
      </c>
      <c r="H292" s="58">
        <f t="shared" si="34"/>
        <v>43816.0021612282</v>
      </c>
    </row>
    <row r="293" spans="2:8" ht="12.75">
      <c r="B293" s="28">
        <f t="shared" si="28"/>
        <v>272</v>
      </c>
      <c r="C293" s="38">
        <f t="shared" si="29"/>
        <v>53546</v>
      </c>
      <c r="D293" s="42">
        <f t="shared" si="30"/>
        <v>32895.34368102717</v>
      </c>
      <c r="E293" s="112">
        <f t="shared" si="31"/>
        <v>75.93341833037104</v>
      </c>
      <c r="F293" s="112">
        <f t="shared" si="32"/>
        <v>333.3679044747987</v>
      </c>
      <c r="G293" s="55">
        <f t="shared" si="33"/>
        <v>32561.97577655237</v>
      </c>
      <c r="H293" s="58">
        <f t="shared" si="34"/>
        <v>43891.93557955857</v>
      </c>
    </row>
    <row r="294" spans="2:8" ht="12.75">
      <c r="B294" s="28">
        <f t="shared" si="28"/>
        <v>273</v>
      </c>
      <c r="C294" s="38">
        <f t="shared" si="29"/>
        <v>53577</v>
      </c>
      <c r="D294" s="42">
        <f t="shared" si="30"/>
        <v>32561.97577655237</v>
      </c>
      <c r="E294" s="112">
        <f t="shared" si="31"/>
        <v>75.16389408420838</v>
      </c>
      <c r="F294" s="112">
        <f t="shared" si="32"/>
        <v>334.13742872096134</v>
      </c>
      <c r="G294" s="55">
        <f t="shared" si="33"/>
        <v>32227.838347831406</v>
      </c>
      <c r="H294" s="58">
        <f t="shared" si="34"/>
        <v>43967.09947364278</v>
      </c>
    </row>
    <row r="295" spans="2:8" ht="12.75">
      <c r="B295" s="28">
        <f t="shared" si="28"/>
        <v>274</v>
      </c>
      <c r="C295" s="38">
        <f t="shared" si="29"/>
        <v>53607</v>
      </c>
      <c r="D295" s="42">
        <f t="shared" si="30"/>
        <v>32227.838347831406</v>
      </c>
      <c r="E295" s="112">
        <f t="shared" si="31"/>
        <v>74.39259351957749</v>
      </c>
      <c r="F295" s="112">
        <f t="shared" si="32"/>
        <v>334.90872928559224</v>
      </c>
      <c r="G295" s="55">
        <f t="shared" si="33"/>
        <v>31892.929618545815</v>
      </c>
      <c r="H295" s="58">
        <f t="shared" si="34"/>
        <v>44041.49206716236</v>
      </c>
    </row>
    <row r="296" spans="2:8" ht="12.75">
      <c r="B296" s="28">
        <f t="shared" si="28"/>
        <v>275</v>
      </c>
      <c r="C296" s="38">
        <f t="shared" si="29"/>
        <v>53638</v>
      </c>
      <c r="D296" s="42">
        <f t="shared" si="30"/>
        <v>31892.929618545815</v>
      </c>
      <c r="E296" s="112">
        <f t="shared" si="31"/>
        <v>73.61951253614325</v>
      </c>
      <c r="F296" s="112">
        <f t="shared" si="32"/>
        <v>335.68181026902647</v>
      </c>
      <c r="G296" s="55">
        <f t="shared" si="33"/>
        <v>31557.24780827679</v>
      </c>
      <c r="H296" s="58">
        <f t="shared" si="34"/>
        <v>44115.1115796985</v>
      </c>
    </row>
    <row r="297" spans="2:8" ht="12.75">
      <c r="B297" s="28">
        <f t="shared" si="28"/>
        <v>276</v>
      </c>
      <c r="C297" s="38">
        <f t="shared" si="29"/>
        <v>53668</v>
      </c>
      <c r="D297" s="42">
        <f t="shared" si="30"/>
        <v>31557.24780827679</v>
      </c>
      <c r="E297" s="112">
        <f t="shared" si="31"/>
        <v>72.84464702410558</v>
      </c>
      <c r="F297" s="112">
        <f t="shared" si="32"/>
        <v>336.4566757810641</v>
      </c>
      <c r="G297" s="55">
        <f t="shared" si="33"/>
        <v>31220.791132495724</v>
      </c>
      <c r="H297" s="58">
        <f t="shared" si="34"/>
        <v>44187.95622672261</v>
      </c>
    </row>
    <row r="298" spans="2:8" ht="12.75">
      <c r="B298" s="28">
        <f t="shared" si="28"/>
        <v>277</v>
      </c>
      <c r="C298" s="38">
        <f t="shared" si="29"/>
        <v>53699</v>
      </c>
      <c r="D298" s="42">
        <f t="shared" si="30"/>
        <v>31220.791132495724</v>
      </c>
      <c r="E298" s="112">
        <f t="shared" si="31"/>
        <v>72.06799286417763</v>
      </c>
      <c r="F298" s="112">
        <f t="shared" si="32"/>
        <v>337.2333299409921</v>
      </c>
      <c r="G298" s="55">
        <f t="shared" si="33"/>
        <v>30883.557802554733</v>
      </c>
      <c r="H298" s="58">
        <f t="shared" si="34"/>
        <v>44260.02421958678</v>
      </c>
    </row>
    <row r="299" spans="2:8" ht="12.75">
      <c r="B299" s="28">
        <f t="shared" si="28"/>
        <v>278</v>
      </c>
      <c r="C299" s="38">
        <f t="shared" si="29"/>
        <v>53730</v>
      </c>
      <c r="D299" s="42">
        <f t="shared" si="30"/>
        <v>30883.557802554733</v>
      </c>
      <c r="E299" s="112">
        <f t="shared" si="31"/>
        <v>71.28954592756384</v>
      </c>
      <c r="F299" s="112">
        <f t="shared" si="32"/>
        <v>338.0117768776059</v>
      </c>
      <c r="G299" s="55">
        <f t="shared" si="33"/>
        <v>30545.546025677126</v>
      </c>
      <c r="H299" s="58">
        <f t="shared" si="34"/>
        <v>44331.313765514344</v>
      </c>
    </row>
    <row r="300" spans="2:8" ht="12.75">
      <c r="B300" s="28">
        <f t="shared" si="28"/>
        <v>279</v>
      </c>
      <c r="C300" s="38">
        <f t="shared" si="29"/>
        <v>53758</v>
      </c>
      <c r="D300" s="42">
        <f t="shared" si="30"/>
        <v>30545.546025677126</v>
      </c>
      <c r="E300" s="112">
        <f t="shared" si="31"/>
        <v>70.50930207593802</v>
      </c>
      <c r="F300" s="112">
        <f t="shared" si="32"/>
        <v>338.7920207292317</v>
      </c>
      <c r="G300" s="55">
        <f t="shared" si="33"/>
        <v>30206.754004947896</v>
      </c>
      <c r="H300" s="58">
        <f t="shared" si="34"/>
        <v>44401.82306759028</v>
      </c>
    </row>
    <row r="301" spans="2:8" ht="12.75">
      <c r="B301" s="28">
        <f t="shared" si="28"/>
        <v>280</v>
      </c>
      <c r="C301" s="38">
        <f t="shared" si="29"/>
        <v>53789</v>
      </c>
      <c r="D301" s="42">
        <f t="shared" si="30"/>
        <v>30206.754004947896</v>
      </c>
      <c r="E301" s="112">
        <f t="shared" si="31"/>
        <v>69.72725716142139</v>
      </c>
      <c r="F301" s="112">
        <f t="shared" si="32"/>
        <v>339.5740656437483</v>
      </c>
      <c r="G301" s="55">
        <f t="shared" si="33"/>
        <v>29867.179939304147</v>
      </c>
      <c r="H301" s="58">
        <f t="shared" si="34"/>
        <v>44471.550324751704</v>
      </c>
    </row>
    <row r="302" spans="2:8" ht="12.75">
      <c r="B302" s="28">
        <f t="shared" si="28"/>
        <v>281</v>
      </c>
      <c r="C302" s="38">
        <f t="shared" si="29"/>
        <v>53819</v>
      </c>
      <c r="D302" s="42">
        <f t="shared" si="30"/>
        <v>29867.179939304147</v>
      </c>
      <c r="E302" s="112">
        <f t="shared" si="31"/>
        <v>68.94340702656041</v>
      </c>
      <c r="F302" s="112">
        <f t="shared" si="32"/>
        <v>340.3579157786093</v>
      </c>
      <c r="G302" s="55">
        <f t="shared" si="33"/>
        <v>29526.82202352554</v>
      </c>
      <c r="H302" s="58">
        <f t="shared" si="34"/>
        <v>44540.49373177827</v>
      </c>
    </row>
    <row r="303" spans="2:8" ht="12.75">
      <c r="B303" s="28">
        <f t="shared" si="28"/>
        <v>282</v>
      </c>
      <c r="C303" s="38">
        <f t="shared" si="29"/>
        <v>53850</v>
      </c>
      <c r="D303" s="42">
        <f t="shared" si="30"/>
        <v>29526.82202352554</v>
      </c>
      <c r="E303" s="112">
        <f t="shared" si="31"/>
        <v>68.15774750430478</v>
      </c>
      <c r="F303" s="112">
        <f t="shared" si="32"/>
        <v>341.14357530086494</v>
      </c>
      <c r="G303" s="55">
        <f t="shared" si="33"/>
        <v>29185.678448224673</v>
      </c>
      <c r="H303" s="58">
        <f t="shared" si="34"/>
        <v>44608.65147928257</v>
      </c>
    </row>
    <row r="304" spans="2:8" ht="12.75">
      <c r="B304" s="28">
        <f t="shared" si="28"/>
        <v>283</v>
      </c>
      <c r="C304" s="38">
        <f t="shared" si="29"/>
        <v>53880</v>
      </c>
      <c r="D304" s="42">
        <f t="shared" si="30"/>
        <v>29185.678448224673</v>
      </c>
      <c r="E304" s="112">
        <f t="shared" si="31"/>
        <v>67.37027441798529</v>
      </c>
      <c r="F304" s="112">
        <f t="shared" si="32"/>
        <v>341.93104838718443</v>
      </c>
      <c r="G304" s="55">
        <f t="shared" si="33"/>
        <v>28843.747399837488</v>
      </c>
      <c r="H304" s="58">
        <f t="shared" si="34"/>
        <v>44676.02175370055</v>
      </c>
    </row>
    <row r="305" spans="2:8" ht="12.75">
      <c r="B305" s="28">
        <f t="shared" si="28"/>
        <v>284</v>
      </c>
      <c r="C305" s="38">
        <f t="shared" si="29"/>
        <v>53911</v>
      </c>
      <c r="D305" s="42">
        <f t="shared" si="30"/>
        <v>28843.747399837488</v>
      </c>
      <c r="E305" s="112">
        <f t="shared" si="31"/>
        <v>66.58098358129153</v>
      </c>
      <c r="F305" s="112">
        <f t="shared" si="32"/>
        <v>342.72033922387817</v>
      </c>
      <c r="G305" s="55">
        <f t="shared" si="33"/>
        <v>28501.02706061361</v>
      </c>
      <c r="H305" s="58">
        <f t="shared" si="34"/>
        <v>44742.60273728184</v>
      </c>
    </row>
    <row r="306" spans="2:8" ht="12.75">
      <c r="B306" s="28">
        <f t="shared" si="28"/>
        <v>285</v>
      </c>
      <c r="C306" s="38">
        <f t="shared" si="29"/>
        <v>53942</v>
      </c>
      <c r="D306" s="42">
        <f t="shared" si="30"/>
        <v>28501.02706061361</v>
      </c>
      <c r="E306" s="112">
        <f t="shared" si="31"/>
        <v>65.78987079824975</v>
      </c>
      <c r="F306" s="112">
        <f t="shared" si="32"/>
        <v>343.51145200691997</v>
      </c>
      <c r="G306" s="55">
        <f t="shared" si="33"/>
        <v>28157.515608606693</v>
      </c>
      <c r="H306" s="58">
        <f t="shared" si="34"/>
        <v>44808.392608080096</v>
      </c>
    </row>
    <row r="307" spans="2:8" ht="12.75">
      <c r="B307" s="28">
        <f t="shared" si="28"/>
        <v>286</v>
      </c>
      <c r="C307" s="38">
        <f t="shared" si="29"/>
        <v>53972</v>
      </c>
      <c r="D307" s="42">
        <f t="shared" si="30"/>
        <v>28157.515608606693</v>
      </c>
      <c r="E307" s="112">
        <f t="shared" si="31"/>
        <v>64.99693186320044</v>
      </c>
      <c r="F307" s="112">
        <f t="shared" si="32"/>
        <v>344.30439094196925</v>
      </c>
      <c r="G307" s="55">
        <f t="shared" si="33"/>
        <v>27813.211217664724</v>
      </c>
      <c r="H307" s="58">
        <f t="shared" si="34"/>
        <v>44873.389539943295</v>
      </c>
    </row>
    <row r="308" spans="2:8" ht="12.75">
      <c r="B308" s="28">
        <f t="shared" si="28"/>
        <v>287</v>
      </c>
      <c r="C308" s="38">
        <f t="shared" si="29"/>
        <v>54003</v>
      </c>
      <c r="D308" s="42">
        <f t="shared" si="30"/>
        <v>27813.211217664724</v>
      </c>
      <c r="E308" s="112">
        <f t="shared" si="31"/>
        <v>64.20216256077607</v>
      </c>
      <c r="F308" s="112">
        <f t="shared" si="32"/>
        <v>345.09916024439366</v>
      </c>
      <c r="G308" s="55">
        <f t="shared" si="33"/>
        <v>27468.11205742033</v>
      </c>
      <c r="H308" s="58">
        <f t="shared" si="34"/>
        <v>44937.59170250407</v>
      </c>
    </row>
    <row r="309" spans="2:8" ht="12.75">
      <c r="B309" s="28">
        <f t="shared" si="28"/>
        <v>288</v>
      </c>
      <c r="C309" s="38">
        <f t="shared" si="29"/>
        <v>54033</v>
      </c>
      <c r="D309" s="42">
        <f t="shared" si="30"/>
        <v>27468.11205742033</v>
      </c>
      <c r="E309" s="112">
        <f t="shared" si="31"/>
        <v>63.405558665878594</v>
      </c>
      <c r="F309" s="112">
        <f t="shared" si="32"/>
        <v>345.89576413929115</v>
      </c>
      <c r="G309" s="55">
        <f t="shared" si="33"/>
        <v>27122.21629328104</v>
      </c>
      <c r="H309" s="58">
        <f t="shared" si="34"/>
        <v>45000.99726116995</v>
      </c>
    </row>
    <row r="310" spans="2:8" ht="12.75">
      <c r="B310" s="28">
        <f t="shared" si="28"/>
        <v>289</v>
      </c>
      <c r="C310" s="38">
        <f t="shared" si="29"/>
        <v>54064</v>
      </c>
      <c r="D310" s="42">
        <f t="shared" si="30"/>
        <v>27122.21629328104</v>
      </c>
      <c r="E310" s="112">
        <f t="shared" si="31"/>
        <v>62.607115943657064</v>
      </c>
      <c r="F310" s="112">
        <f t="shared" si="32"/>
        <v>346.69420686151267</v>
      </c>
      <c r="G310" s="55">
        <f t="shared" si="33"/>
        <v>26775.522086419525</v>
      </c>
      <c r="H310" s="58">
        <f t="shared" si="34"/>
        <v>45063.6043771136</v>
      </c>
    </row>
    <row r="311" spans="2:8" ht="12.75">
      <c r="B311" s="28">
        <f t="shared" si="28"/>
        <v>290</v>
      </c>
      <c r="C311" s="38">
        <f t="shared" si="29"/>
        <v>54095</v>
      </c>
      <c r="D311" s="42">
        <f t="shared" si="30"/>
        <v>26775.522086419525</v>
      </c>
      <c r="E311" s="112">
        <f t="shared" si="31"/>
        <v>61.806830149485066</v>
      </c>
      <c r="F311" s="112">
        <f t="shared" si="32"/>
        <v>347.49449265568467</v>
      </c>
      <c r="G311" s="55">
        <f t="shared" si="33"/>
        <v>26428.02759376384</v>
      </c>
      <c r="H311" s="58">
        <f t="shared" si="34"/>
        <v>45125.41120726309</v>
      </c>
    </row>
    <row r="312" spans="2:8" ht="12.75">
      <c r="B312" s="28">
        <f t="shared" si="28"/>
        <v>291</v>
      </c>
      <c r="C312" s="38">
        <f t="shared" si="29"/>
        <v>54124</v>
      </c>
      <c r="D312" s="42">
        <f t="shared" si="30"/>
        <v>26428.02759376384</v>
      </c>
      <c r="E312" s="112">
        <f t="shared" si="31"/>
        <v>61.004697028938196</v>
      </c>
      <c r="F312" s="112">
        <f t="shared" si="32"/>
        <v>348.2966257762315</v>
      </c>
      <c r="G312" s="55">
        <f t="shared" si="33"/>
        <v>26079.73096798761</v>
      </c>
      <c r="H312" s="58">
        <f t="shared" si="34"/>
        <v>45186.41590429203</v>
      </c>
    </row>
    <row r="313" spans="2:8" ht="12.75">
      <c r="B313" s="28">
        <f t="shared" si="28"/>
        <v>292</v>
      </c>
      <c r="C313" s="38">
        <f t="shared" si="29"/>
        <v>54155</v>
      </c>
      <c r="D313" s="42">
        <f t="shared" si="30"/>
        <v>26079.73096798761</v>
      </c>
      <c r="E313" s="112">
        <f t="shared" si="31"/>
        <v>60.2007123177714</v>
      </c>
      <c r="F313" s="112">
        <f t="shared" si="32"/>
        <v>349.10061048739834</v>
      </c>
      <c r="G313" s="55">
        <f t="shared" si="33"/>
        <v>25730.63035750021</v>
      </c>
      <c r="H313" s="58">
        <f t="shared" si="34"/>
        <v>45246.6166166098</v>
      </c>
    </row>
    <row r="314" spans="2:8" ht="12.75">
      <c r="B314" s="28">
        <f t="shared" si="28"/>
        <v>293</v>
      </c>
      <c r="C314" s="38">
        <f t="shared" si="29"/>
        <v>54185</v>
      </c>
      <c r="D314" s="42">
        <f t="shared" si="30"/>
        <v>25730.63035750021</v>
      </c>
      <c r="E314" s="112">
        <f t="shared" si="31"/>
        <v>59.39487174189632</v>
      </c>
      <c r="F314" s="112">
        <f t="shared" si="32"/>
        <v>349.9064510632734</v>
      </c>
      <c r="G314" s="55">
        <f t="shared" si="33"/>
        <v>25380.723906436935</v>
      </c>
      <c r="H314" s="58">
        <f t="shared" si="34"/>
        <v>45306.011488351694</v>
      </c>
    </row>
    <row r="315" spans="2:8" ht="12.75">
      <c r="B315" s="28">
        <f t="shared" si="28"/>
        <v>294</v>
      </c>
      <c r="C315" s="38">
        <f t="shared" si="29"/>
        <v>54216</v>
      </c>
      <c r="D315" s="42">
        <f t="shared" si="30"/>
        <v>25380.723906436935</v>
      </c>
      <c r="E315" s="112">
        <f t="shared" si="31"/>
        <v>58.58717101735859</v>
      </c>
      <c r="F315" s="112">
        <f t="shared" si="32"/>
        <v>350.71415178781115</v>
      </c>
      <c r="G315" s="55">
        <f t="shared" si="33"/>
        <v>25030.009754649123</v>
      </c>
      <c r="H315" s="58">
        <f t="shared" si="34"/>
        <v>45364.598659369054</v>
      </c>
    </row>
    <row r="316" spans="2:8" ht="12.75">
      <c r="B316" s="28">
        <f t="shared" si="28"/>
        <v>295</v>
      </c>
      <c r="C316" s="38">
        <f t="shared" si="29"/>
        <v>54246</v>
      </c>
      <c r="D316" s="42">
        <f t="shared" si="30"/>
        <v>25030.009754649123</v>
      </c>
      <c r="E316" s="112">
        <f t="shared" si="31"/>
        <v>57.777605850315055</v>
      </c>
      <c r="F316" s="112">
        <f t="shared" si="32"/>
        <v>351.52371695485465</v>
      </c>
      <c r="G316" s="55">
        <f t="shared" si="33"/>
        <v>24678.486037694267</v>
      </c>
      <c r="H316" s="58">
        <f t="shared" si="34"/>
        <v>45422.37626521937</v>
      </c>
    </row>
    <row r="317" spans="2:8" ht="12.75">
      <c r="B317" s="28">
        <f t="shared" si="28"/>
        <v>296</v>
      </c>
      <c r="C317" s="38">
        <f t="shared" si="29"/>
        <v>54277</v>
      </c>
      <c r="D317" s="42">
        <f t="shared" si="30"/>
        <v>24678.486037694267</v>
      </c>
      <c r="E317" s="112">
        <f t="shared" si="31"/>
        <v>56.966171937010934</v>
      </c>
      <c r="F317" s="112">
        <f t="shared" si="32"/>
        <v>352.3351508681588</v>
      </c>
      <c r="G317" s="55">
        <f t="shared" si="33"/>
        <v>24326.150886826108</v>
      </c>
      <c r="H317" s="58">
        <f t="shared" si="34"/>
        <v>45479.34243715638</v>
      </c>
    </row>
    <row r="318" spans="2:8" ht="12.75">
      <c r="B318" s="28">
        <f t="shared" si="28"/>
        <v>297</v>
      </c>
      <c r="C318" s="38">
        <f t="shared" si="29"/>
        <v>54308</v>
      </c>
      <c r="D318" s="42">
        <f t="shared" si="30"/>
        <v>24326.150886826108</v>
      </c>
      <c r="E318" s="112">
        <f t="shared" si="31"/>
        <v>56.15286496375693</v>
      </c>
      <c r="F318" s="112">
        <f t="shared" si="32"/>
        <v>353.1484578414128</v>
      </c>
      <c r="G318" s="55">
        <f t="shared" si="33"/>
        <v>23973.002428984695</v>
      </c>
      <c r="H318" s="58">
        <f t="shared" si="34"/>
        <v>45535.495302120136</v>
      </c>
    </row>
    <row r="319" spans="2:8" ht="12.75">
      <c r="B319" s="28">
        <f t="shared" si="28"/>
        <v>298</v>
      </c>
      <c r="C319" s="38">
        <f t="shared" si="29"/>
        <v>54338</v>
      </c>
      <c r="D319" s="42">
        <f t="shared" si="30"/>
        <v>23973.002428984695</v>
      </c>
      <c r="E319" s="112">
        <f t="shared" si="31"/>
        <v>55.33768060690634</v>
      </c>
      <c r="F319" s="112">
        <f t="shared" si="32"/>
        <v>353.96364219826336</v>
      </c>
      <c r="G319" s="55">
        <f t="shared" si="33"/>
        <v>23619.03878678643</v>
      </c>
      <c r="H319" s="58">
        <f t="shared" si="34"/>
        <v>45590.83298272704</v>
      </c>
    </row>
    <row r="320" spans="2:8" ht="12.75">
      <c r="B320" s="28">
        <f t="shared" si="28"/>
        <v>299</v>
      </c>
      <c r="C320" s="38">
        <f t="shared" si="29"/>
        <v>54369</v>
      </c>
      <c r="D320" s="42">
        <f t="shared" si="30"/>
        <v>23619.03878678643</v>
      </c>
      <c r="E320" s="112">
        <f t="shared" si="31"/>
        <v>54.520614532832006</v>
      </c>
      <c r="F320" s="112">
        <f t="shared" si="32"/>
        <v>354.78070827233773</v>
      </c>
      <c r="G320" s="55">
        <f t="shared" si="33"/>
        <v>23264.258078514093</v>
      </c>
      <c r="H320" s="58">
        <f t="shared" si="34"/>
        <v>45645.35359725988</v>
      </c>
    </row>
    <row r="321" spans="2:8" ht="12.75">
      <c r="B321" s="28">
        <f t="shared" si="28"/>
        <v>300</v>
      </c>
      <c r="C321" s="38">
        <f t="shared" si="29"/>
        <v>54399</v>
      </c>
      <c r="D321" s="42">
        <f t="shared" si="30"/>
        <v>23264.258078514093</v>
      </c>
      <c r="E321" s="112">
        <f t="shared" si="31"/>
        <v>53.70166239790336</v>
      </c>
      <c r="F321" s="112">
        <f t="shared" si="32"/>
        <v>355.59966040726636</v>
      </c>
      <c r="G321" s="55">
        <f t="shared" si="33"/>
        <v>22908.658418106825</v>
      </c>
      <c r="H321" s="58">
        <f t="shared" si="34"/>
        <v>45699.055259657776</v>
      </c>
    </row>
    <row r="322" spans="2:8" ht="12.75">
      <c r="B322" s="28">
        <f t="shared" si="28"/>
        <v>301</v>
      </c>
      <c r="C322" s="38">
        <f t="shared" si="29"/>
        <v>54430</v>
      </c>
      <c r="D322" s="42">
        <f t="shared" si="30"/>
        <v>22908.658418106825</v>
      </c>
      <c r="E322" s="112">
        <f t="shared" si="31"/>
        <v>52.880819848463254</v>
      </c>
      <c r="F322" s="112">
        <f t="shared" si="32"/>
        <v>356.42050295670646</v>
      </c>
      <c r="G322" s="55">
        <f t="shared" si="33"/>
        <v>22552.23791515012</v>
      </c>
      <c r="H322" s="58">
        <f t="shared" si="34"/>
        <v>45751.93607950624</v>
      </c>
    </row>
    <row r="323" spans="2:8" ht="12.75">
      <c r="B323" s="28">
        <f t="shared" si="28"/>
        <v>302</v>
      </c>
      <c r="C323" s="38">
        <f t="shared" si="29"/>
        <v>54461</v>
      </c>
      <c r="D323" s="42">
        <f t="shared" si="30"/>
        <v>22552.23791515012</v>
      </c>
      <c r="E323" s="112">
        <f t="shared" si="31"/>
        <v>52.05808252080486</v>
      </c>
      <c r="F323" s="112">
        <f t="shared" si="32"/>
        <v>357.24324028436484</v>
      </c>
      <c r="G323" s="55">
        <f t="shared" si="33"/>
        <v>22194.994674865753</v>
      </c>
      <c r="H323" s="58">
        <f t="shared" si="34"/>
        <v>45803.99416202704</v>
      </c>
    </row>
    <row r="324" spans="2:8" ht="12.75">
      <c r="B324" s="28">
        <f t="shared" si="28"/>
        <v>303</v>
      </c>
      <c r="C324" s="38">
        <f t="shared" si="29"/>
        <v>54489</v>
      </c>
      <c r="D324" s="42">
        <f t="shared" si="30"/>
        <v>22194.994674865753</v>
      </c>
      <c r="E324" s="112">
        <f t="shared" si="31"/>
        <v>51.23344604114845</v>
      </c>
      <c r="F324" s="112">
        <f t="shared" si="32"/>
        <v>358.06787676402126</v>
      </c>
      <c r="G324" s="55">
        <f t="shared" si="33"/>
        <v>21836.926798101733</v>
      </c>
      <c r="H324" s="58">
        <f t="shared" si="34"/>
        <v>45855.22760806819</v>
      </c>
    </row>
    <row r="325" spans="2:8" ht="12.75">
      <c r="B325" s="28">
        <f t="shared" si="28"/>
        <v>304</v>
      </c>
      <c r="C325" s="38">
        <f t="shared" si="29"/>
        <v>54520</v>
      </c>
      <c r="D325" s="42">
        <f t="shared" si="30"/>
        <v>21836.926798101733</v>
      </c>
      <c r="E325" s="112">
        <f t="shared" si="31"/>
        <v>50.40690602561816</v>
      </c>
      <c r="F325" s="112">
        <f t="shared" si="32"/>
        <v>358.89441677955153</v>
      </c>
      <c r="G325" s="55">
        <f t="shared" si="33"/>
        <v>21478.03238132218</v>
      </c>
      <c r="H325" s="58">
        <f t="shared" si="34"/>
        <v>45905.63451409381</v>
      </c>
    </row>
    <row r="326" spans="2:8" ht="12.75">
      <c r="B326" s="28">
        <f t="shared" si="28"/>
        <v>305</v>
      </c>
      <c r="C326" s="38">
        <f t="shared" si="29"/>
        <v>54550</v>
      </c>
      <c r="D326" s="42">
        <f t="shared" si="30"/>
        <v>21478.03238132218</v>
      </c>
      <c r="E326" s="112">
        <f t="shared" si="31"/>
        <v>49.578458080218695</v>
      </c>
      <c r="F326" s="112">
        <f t="shared" si="32"/>
        <v>359.722864724951</v>
      </c>
      <c r="G326" s="55">
        <f t="shared" si="33"/>
        <v>21118.30951659723</v>
      </c>
      <c r="H326" s="58">
        <f t="shared" si="34"/>
        <v>45955.21297217403</v>
      </c>
    </row>
    <row r="327" spans="2:8" ht="12.75">
      <c r="B327" s="28">
        <f t="shared" si="28"/>
        <v>306</v>
      </c>
      <c r="C327" s="38">
        <f t="shared" si="29"/>
        <v>54581</v>
      </c>
      <c r="D327" s="42">
        <f t="shared" si="30"/>
        <v>21118.30951659723</v>
      </c>
      <c r="E327" s="112">
        <f t="shared" si="31"/>
        <v>48.74809780081194</v>
      </c>
      <c r="F327" s="112">
        <f t="shared" si="32"/>
        <v>360.5532250043578</v>
      </c>
      <c r="G327" s="55">
        <f t="shared" si="33"/>
        <v>20757.756291592872</v>
      </c>
      <c r="H327" s="58">
        <f t="shared" si="34"/>
        <v>46003.96106997484</v>
      </c>
    </row>
    <row r="328" spans="2:8" ht="12.75">
      <c r="B328" s="28">
        <f t="shared" si="28"/>
        <v>307</v>
      </c>
      <c r="C328" s="38">
        <f t="shared" si="29"/>
        <v>54611</v>
      </c>
      <c r="D328" s="42">
        <f t="shared" si="30"/>
        <v>20757.756291592872</v>
      </c>
      <c r="E328" s="112">
        <f t="shared" si="31"/>
        <v>47.91582077309354</v>
      </c>
      <c r="F328" s="112">
        <f t="shared" si="32"/>
        <v>361.38550203207615</v>
      </c>
      <c r="G328" s="55">
        <f t="shared" si="33"/>
        <v>20396.370789560795</v>
      </c>
      <c r="H328" s="58">
        <f t="shared" si="34"/>
        <v>46051.87689074793</v>
      </c>
    </row>
    <row r="329" spans="2:8" ht="12.75">
      <c r="B329" s="28">
        <f t="shared" si="28"/>
        <v>308</v>
      </c>
      <c r="C329" s="38">
        <f t="shared" si="29"/>
        <v>54642</v>
      </c>
      <c r="D329" s="42">
        <f t="shared" si="30"/>
        <v>20396.370789560795</v>
      </c>
      <c r="E329" s="112">
        <f t="shared" si="31"/>
        <v>47.0816225725695</v>
      </c>
      <c r="F329" s="112">
        <f t="shared" si="32"/>
        <v>362.2197002326002</v>
      </c>
      <c r="G329" s="55">
        <f t="shared" si="33"/>
        <v>20034.151089328196</v>
      </c>
      <c r="H329" s="58">
        <f t="shared" si="34"/>
        <v>46098.958513320504</v>
      </c>
    </row>
    <row r="330" spans="2:8" ht="12.75">
      <c r="B330" s="28">
        <f t="shared" si="28"/>
        <v>309</v>
      </c>
      <c r="C330" s="38">
        <f t="shared" si="29"/>
        <v>54673</v>
      </c>
      <c r="D330" s="42">
        <f t="shared" si="30"/>
        <v>20034.151089328196</v>
      </c>
      <c r="E330" s="112">
        <f t="shared" si="31"/>
        <v>46.245498764532584</v>
      </c>
      <c r="F330" s="112">
        <f t="shared" si="32"/>
        <v>363.05582404063716</v>
      </c>
      <c r="G330" s="55">
        <f t="shared" si="33"/>
        <v>19671.095265287557</v>
      </c>
      <c r="H330" s="58">
        <f t="shared" si="34"/>
        <v>46145.204012085036</v>
      </c>
    </row>
    <row r="331" spans="2:8" ht="12.75">
      <c r="B331" s="28">
        <f t="shared" si="28"/>
        <v>310</v>
      </c>
      <c r="C331" s="38">
        <f t="shared" si="29"/>
        <v>54703</v>
      </c>
      <c r="D331" s="42">
        <f t="shared" si="30"/>
        <v>19671.095265287557</v>
      </c>
      <c r="E331" s="112">
        <f t="shared" si="31"/>
        <v>45.407444904038776</v>
      </c>
      <c r="F331" s="112">
        <f t="shared" si="32"/>
        <v>363.89387790113096</v>
      </c>
      <c r="G331" s="55">
        <f t="shared" si="33"/>
        <v>19307.201387386427</v>
      </c>
      <c r="H331" s="58">
        <f t="shared" si="34"/>
        <v>46190.61145698908</v>
      </c>
    </row>
    <row r="332" spans="2:8" ht="12.75">
      <c r="B332" s="28">
        <f t="shared" si="28"/>
        <v>311</v>
      </c>
      <c r="C332" s="38">
        <f t="shared" si="29"/>
        <v>54734</v>
      </c>
      <c r="D332" s="42">
        <f t="shared" si="30"/>
        <v>19307.201387386427</v>
      </c>
      <c r="E332" s="112">
        <f t="shared" si="31"/>
        <v>44.567456535883665</v>
      </c>
      <c r="F332" s="112">
        <f t="shared" si="32"/>
        <v>364.73386626928607</v>
      </c>
      <c r="G332" s="55">
        <f t="shared" si="33"/>
        <v>18942.46752111714</v>
      </c>
      <c r="H332" s="58">
        <f t="shared" si="34"/>
        <v>46235.178913524964</v>
      </c>
    </row>
    <row r="333" spans="2:8" ht="12.75">
      <c r="B333" s="28">
        <f t="shared" si="28"/>
        <v>312</v>
      </c>
      <c r="C333" s="38">
        <f t="shared" si="29"/>
        <v>54764</v>
      </c>
      <c r="D333" s="42">
        <f t="shared" si="30"/>
        <v>18942.46752111714</v>
      </c>
      <c r="E333" s="112">
        <f t="shared" si="31"/>
        <v>43.72552919457873</v>
      </c>
      <c r="F333" s="112">
        <f t="shared" si="32"/>
        <v>365.575793610591</v>
      </c>
      <c r="G333" s="55">
        <f t="shared" si="33"/>
        <v>18576.89172750655</v>
      </c>
      <c r="H333" s="58">
        <f t="shared" si="34"/>
        <v>46278.90444271954</v>
      </c>
    </row>
    <row r="334" spans="2:8" ht="12.75">
      <c r="B334" s="28">
        <f t="shared" si="28"/>
        <v>313</v>
      </c>
      <c r="C334" s="38">
        <f t="shared" si="29"/>
        <v>54795</v>
      </c>
      <c r="D334" s="42">
        <f t="shared" si="30"/>
        <v>18576.89172750655</v>
      </c>
      <c r="E334" s="112">
        <f t="shared" si="31"/>
        <v>42.88165840432762</v>
      </c>
      <c r="F334" s="112">
        <f t="shared" si="32"/>
        <v>366.4196644008421</v>
      </c>
      <c r="G334" s="55">
        <f t="shared" si="33"/>
        <v>18210.47206310571</v>
      </c>
      <c r="H334" s="58">
        <f t="shared" si="34"/>
        <v>46321.78610112387</v>
      </c>
    </row>
    <row r="335" spans="2:8" ht="12.75">
      <c r="B335" s="28">
        <f t="shared" si="28"/>
        <v>314</v>
      </c>
      <c r="C335" s="38">
        <f t="shared" si="29"/>
        <v>54826</v>
      </c>
      <c r="D335" s="42">
        <f t="shared" si="30"/>
        <v>18210.47206310571</v>
      </c>
      <c r="E335" s="112">
        <f t="shared" si="31"/>
        <v>42.03583967900234</v>
      </c>
      <c r="F335" s="112">
        <f t="shared" si="32"/>
        <v>367.2654831261674</v>
      </c>
      <c r="G335" s="55">
        <f t="shared" si="33"/>
        <v>17843.206579979542</v>
      </c>
      <c r="H335" s="58">
        <f t="shared" si="34"/>
        <v>46363.821940802874</v>
      </c>
    </row>
    <row r="336" spans="2:8" ht="12.75">
      <c r="B336" s="28">
        <f t="shared" si="28"/>
        <v>315</v>
      </c>
      <c r="C336" s="38">
        <f t="shared" si="29"/>
        <v>54854</v>
      </c>
      <c r="D336" s="42">
        <f t="shared" si="30"/>
        <v>17843.206579979542</v>
      </c>
      <c r="E336" s="112">
        <f t="shared" si="31"/>
        <v>41.188068522119444</v>
      </c>
      <c r="F336" s="112">
        <f t="shared" si="32"/>
        <v>368.11325428305025</v>
      </c>
      <c r="G336" s="55">
        <f t="shared" si="33"/>
        <v>17475.093325696493</v>
      </c>
      <c r="H336" s="58">
        <f t="shared" si="34"/>
        <v>46405.01000932499</v>
      </c>
    </row>
    <row r="337" spans="2:8" ht="12.75">
      <c r="B337" s="28">
        <f t="shared" si="28"/>
        <v>316</v>
      </c>
      <c r="C337" s="38">
        <f t="shared" si="29"/>
        <v>54885</v>
      </c>
      <c r="D337" s="42">
        <f t="shared" si="30"/>
        <v>17475.093325696493</v>
      </c>
      <c r="E337" s="112">
        <f t="shared" si="31"/>
        <v>40.33834042681607</v>
      </c>
      <c r="F337" s="112">
        <f t="shared" si="32"/>
        <v>368.9629823783537</v>
      </c>
      <c r="G337" s="55">
        <f t="shared" si="33"/>
        <v>17106.13034331814</v>
      </c>
      <c r="H337" s="58">
        <f t="shared" si="34"/>
        <v>46445.34834975181</v>
      </c>
    </row>
    <row r="338" spans="2:8" ht="12.75">
      <c r="B338" s="28">
        <f t="shared" si="28"/>
        <v>317</v>
      </c>
      <c r="C338" s="38">
        <f t="shared" si="29"/>
        <v>54915</v>
      </c>
      <c r="D338" s="42">
        <f t="shared" si="30"/>
        <v>17106.13034331814</v>
      </c>
      <c r="E338" s="112">
        <f t="shared" si="31"/>
        <v>39.48665087582604</v>
      </c>
      <c r="F338" s="112">
        <f t="shared" si="32"/>
        <v>369.81467192934366</v>
      </c>
      <c r="G338" s="55">
        <f t="shared" si="33"/>
        <v>16736.315671388795</v>
      </c>
      <c r="H338" s="58">
        <f t="shared" si="34"/>
        <v>46484.83500062764</v>
      </c>
    </row>
    <row r="339" spans="2:8" ht="12.75">
      <c r="B339" s="28">
        <f t="shared" si="28"/>
        <v>318</v>
      </c>
      <c r="C339" s="38">
        <f t="shared" si="29"/>
        <v>54946</v>
      </c>
      <c r="D339" s="42">
        <f t="shared" si="30"/>
        <v>16736.315671388795</v>
      </c>
      <c r="E339" s="112">
        <f t="shared" si="31"/>
        <v>38.632995341455796</v>
      </c>
      <c r="F339" s="112">
        <f t="shared" si="32"/>
        <v>370.6683274637139</v>
      </c>
      <c r="G339" s="55">
        <f t="shared" si="33"/>
        <v>16365.64734392508</v>
      </c>
      <c r="H339" s="58">
        <f t="shared" si="34"/>
        <v>46523.46799596909</v>
      </c>
    </row>
    <row r="340" spans="2:8" ht="12.75">
      <c r="B340" s="28">
        <f t="shared" si="28"/>
        <v>319</v>
      </c>
      <c r="C340" s="38">
        <f t="shared" si="29"/>
        <v>54976</v>
      </c>
      <c r="D340" s="42">
        <f t="shared" si="30"/>
        <v>16365.64734392508</v>
      </c>
      <c r="E340" s="112">
        <f t="shared" si="31"/>
        <v>37.77736928556039</v>
      </c>
      <c r="F340" s="112">
        <f t="shared" si="32"/>
        <v>371.52395351960934</v>
      </c>
      <c r="G340" s="55">
        <f t="shared" si="33"/>
        <v>15994.123390405472</v>
      </c>
      <c r="H340" s="58">
        <f t="shared" si="34"/>
        <v>46561.245365254654</v>
      </c>
    </row>
    <row r="341" spans="2:8" ht="12.75">
      <c r="B341" s="28">
        <f t="shared" si="28"/>
        <v>320</v>
      </c>
      <c r="C341" s="38">
        <f t="shared" si="29"/>
        <v>55007</v>
      </c>
      <c r="D341" s="42">
        <f t="shared" si="30"/>
        <v>15994.123390405472</v>
      </c>
      <c r="E341" s="112">
        <f t="shared" si="31"/>
        <v>36.91976815951929</v>
      </c>
      <c r="F341" s="112">
        <f t="shared" si="32"/>
        <v>372.38155464565045</v>
      </c>
      <c r="G341" s="55">
        <f t="shared" si="33"/>
        <v>15621.741835759822</v>
      </c>
      <c r="H341" s="58">
        <f t="shared" si="34"/>
        <v>46598.16513341417</v>
      </c>
    </row>
    <row r="342" spans="2:8" ht="12.75">
      <c r="B342" s="28">
        <f t="shared" si="28"/>
        <v>321</v>
      </c>
      <c r="C342" s="38">
        <f t="shared" si="29"/>
        <v>55038</v>
      </c>
      <c r="D342" s="42">
        <f t="shared" si="30"/>
        <v>15621.741835759822</v>
      </c>
      <c r="E342" s="112">
        <f t="shared" si="31"/>
        <v>36.06018740421225</v>
      </c>
      <c r="F342" s="112">
        <f t="shared" si="32"/>
        <v>373.2411354009575</v>
      </c>
      <c r="G342" s="55">
        <f t="shared" si="33"/>
        <v>15248.500700358863</v>
      </c>
      <c r="H342" s="58">
        <f t="shared" si="34"/>
        <v>46634.22532081838</v>
      </c>
    </row>
    <row r="343" spans="2:8" ht="12.75">
      <c r="B343" s="28">
        <f t="shared" si="28"/>
        <v>322</v>
      </c>
      <c r="C343" s="38">
        <f t="shared" si="29"/>
        <v>55068</v>
      </c>
      <c r="D343" s="42">
        <f t="shared" si="30"/>
        <v>15248.500700358863</v>
      </c>
      <c r="E343" s="112">
        <f t="shared" si="31"/>
        <v>35.19862244999504</v>
      </c>
      <c r="F343" s="112">
        <f t="shared" si="32"/>
        <v>374.10270035517465</v>
      </c>
      <c r="G343" s="55">
        <f t="shared" si="33"/>
        <v>14874.398000003688</v>
      </c>
      <c r="H343" s="58">
        <f t="shared" si="34"/>
        <v>46669.423943268375</v>
      </c>
    </row>
    <row r="344" spans="2:8" ht="12.75">
      <c r="B344" s="28">
        <f t="shared" si="28"/>
        <v>323</v>
      </c>
      <c r="C344" s="38">
        <f t="shared" si="29"/>
        <v>55099</v>
      </c>
      <c r="D344" s="42">
        <f t="shared" si="30"/>
        <v>14874.398000003688</v>
      </c>
      <c r="E344" s="112">
        <f t="shared" si="31"/>
        <v>34.33506871667518</v>
      </c>
      <c r="F344" s="112">
        <f t="shared" si="32"/>
        <v>374.96625408849457</v>
      </c>
      <c r="G344" s="55">
        <f t="shared" si="33"/>
        <v>14499.431745915193</v>
      </c>
      <c r="H344" s="58">
        <f t="shared" si="34"/>
        <v>46703.75901198505</v>
      </c>
    </row>
    <row r="345" spans="2:8" ht="12.75">
      <c r="B345" s="28">
        <f aca="true" t="shared" si="35" ref="B345:B408">pagam.Num</f>
        <v>324</v>
      </c>
      <c r="C345" s="38">
        <f aca="true" t="shared" si="36" ref="C345:C408">Mostra.Data</f>
        <v>55129</v>
      </c>
      <c r="D345" s="42">
        <f aca="true" t="shared" si="37" ref="D345:D408">Bil.Iniz</f>
        <v>14499.431745915193</v>
      </c>
      <c r="E345" s="112">
        <f aca="true" t="shared" si="38" ref="E345:E408">Interesse</f>
        <v>33.46952161348757</v>
      </c>
      <c r="F345" s="112">
        <f aca="true" t="shared" si="39" ref="F345:F408">Capitale</f>
        <v>375.83180119168213</v>
      </c>
      <c r="G345" s="55">
        <f aca="true" t="shared" si="40" ref="G345:G408">Bilancio.finale</f>
        <v>14123.599944723512</v>
      </c>
      <c r="H345" s="58">
        <f aca="true" t="shared" si="41" ref="H345:H408">Interesse.Comp</f>
        <v>46737.228533598536</v>
      </c>
    </row>
    <row r="346" spans="2:8" ht="12.75">
      <c r="B346" s="28">
        <f t="shared" si="35"/>
        <v>325</v>
      </c>
      <c r="C346" s="38">
        <f t="shared" si="36"/>
        <v>55160</v>
      </c>
      <c r="D346" s="42">
        <f t="shared" si="37"/>
        <v>14123.599944723512</v>
      </c>
      <c r="E346" s="112">
        <f t="shared" si="38"/>
        <v>32.60197653907011</v>
      </c>
      <c r="F346" s="112">
        <f t="shared" si="39"/>
        <v>376.6993462660996</v>
      </c>
      <c r="G346" s="55">
        <f t="shared" si="40"/>
        <v>13746.900598457412</v>
      </c>
      <c r="H346" s="58">
        <f t="shared" si="41"/>
        <v>46769.8305101376</v>
      </c>
    </row>
    <row r="347" spans="2:8" ht="12.75">
      <c r="B347" s="28">
        <f t="shared" si="35"/>
        <v>326</v>
      </c>
      <c r="C347" s="38">
        <f t="shared" si="36"/>
        <v>55191</v>
      </c>
      <c r="D347" s="42">
        <f t="shared" si="37"/>
        <v>13746.900598457412</v>
      </c>
      <c r="E347" s="112">
        <f t="shared" si="38"/>
        <v>31.73242888143919</v>
      </c>
      <c r="F347" s="112">
        <f t="shared" si="39"/>
        <v>377.5688939237305</v>
      </c>
      <c r="G347" s="55">
        <f t="shared" si="40"/>
        <v>13369.331704533683</v>
      </c>
      <c r="H347" s="58">
        <f t="shared" si="41"/>
        <v>46801.562939019044</v>
      </c>
    </row>
    <row r="348" spans="2:8" ht="12.75">
      <c r="B348" s="28">
        <f t="shared" si="35"/>
        <v>327</v>
      </c>
      <c r="C348" s="38">
        <f t="shared" si="36"/>
        <v>55219</v>
      </c>
      <c r="D348" s="42">
        <f t="shared" si="37"/>
        <v>13369.331704533683</v>
      </c>
      <c r="E348" s="112">
        <f t="shared" si="38"/>
        <v>30.860874017965248</v>
      </c>
      <c r="F348" s="112">
        <f t="shared" si="39"/>
        <v>378.44044878720445</v>
      </c>
      <c r="G348" s="55">
        <f t="shared" si="40"/>
        <v>12990.891255746477</v>
      </c>
      <c r="H348" s="58">
        <f t="shared" si="41"/>
        <v>46832.42381303701</v>
      </c>
    </row>
    <row r="349" spans="2:8" ht="12.75">
      <c r="B349" s="28">
        <f t="shared" si="35"/>
        <v>328</v>
      </c>
      <c r="C349" s="38">
        <f t="shared" si="36"/>
        <v>55250</v>
      </c>
      <c r="D349" s="42">
        <f t="shared" si="37"/>
        <v>12990.891255746477</v>
      </c>
      <c r="E349" s="112">
        <f t="shared" si="38"/>
        <v>29.98730731534812</v>
      </c>
      <c r="F349" s="112">
        <f t="shared" si="39"/>
        <v>379.3140154898216</v>
      </c>
      <c r="G349" s="55">
        <f t="shared" si="40"/>
        <v>12611.577240256656</v>
      </c>
      <c r="H349" s="58">
        <f t="shared" si="41"/>
        <v>46862.41112035236</v>
      </c>
    </row>
    <row r="350" spans="2:8" ht="12.75">
      <c r="B350" s="28">
        <f t="shared" si="35"/>
        <v>329</v>
      </c>
      <c r="C350" s="38">
        <f t="shared" si="36"/>
        <v>55280</v>
      </c>
      <c r="D350" s="42">
        <f t="shared" si="37"/>
        <v>12611.577240256656</v>
      </c>
      <c r="E350" s="112">
        <f t="shared" si="38"/>
        <v>29.111724129592446</v>
      </c>
      <c r="F350" s="112">
        <f t="shared" si="39"/>
        <v>380.18959867557726</v>
      </c>
      <c r="G350" s="55">
        <f t="shared" si="40"/>
        <v>12231.38764158108</v>
      </c>
      <c r="H350" s="58">
        <f t="shared" si="41"/>
        <v>46891.52284448195</v>
      </c>
    </row>
    <row r="351" spans="2:8" ht="12.75">
      <c r="B351" s="28">
        <f t="shared" si="35"/>
        <v>330</v>
      </c>
      <c r="C351" s="38">
        <f t="shared" si="36"/>
        <v>55311</v>
      </c>
      <c r="D351" s="42">
        <f t="shared" si="37"/>
        <v>12231.38764158108</v>
      </c>
      <c r="E351" s="112">
        <f t="shared" si="38"/>
        <v>28.23411980598299</v>
      </c>
      <c r="F351" s="112">
        <f t="shared" si="39"/>
        <v>381.06720299918675</v>
      </c>
      <c r="G351" s="55">
        <f t="shared" si="40"/>
        <v>11850.320438581892</v>
      </c>
      <c r="H351" s="58">
        <f t="shared" si="41"/>
        <v>46919.75696428793</v>
      </c>
    </row>
    <row r="352" spans="2:8" ht="12.75">
      <c r="B352" s="28">
        <f t="shared" si="35"/>
        <v>331</v>
      </c>
      <c r="C352" s="38">
        <f t="shared" si="36"/>
        <v>55341</v>
      </c>
      <c r="D352" s="42">
        <f t="shared" si="37"/>
        <v>11850.320438581892</v>
      </c>
      <c r="E352" s="112">
        <f t="shared" si="38"/>
        <v>27.354489679059867</v>
      </c>
      <c r="F352" s="112">
        <f t="shared" si="39"/>
        <v>381.9468331261098</v>
      </c>
      <c r="G352" s="55">
        <f t="shared" si="40"/>
        <v>11468.373605455781</v>
      </c>
      <c r="H352" s="58">
        <f t="shared" si="41"/>
        <v>46947.111453966994</v>
      </c>
    </row>
    <row r="353" spans="2:8" ht="12.75">
      <c r="B353" s="28">
        <f t="shared" si="35"/>
        <v>332</v>
      </c>
      <c r="C353" s="38">
        <f t="shared" si="36"/>
        <v>55372</v>
      </c>
      <c r="D353" s="42">
        <f t="shared" si="37"/>
        <v>11468.373605455781</v>
      </c>
      <c r="E353" s="112">
        <f t="shared" si="38"/>
        <v>26.47282907259376</v>
      </c>
      <c r="F353" s="112">
        <f t="shared" si="39"/>
        <v>382.82849373257596</v>
      </c>
      <c r="G353" s="55">
        <f t="shared" si="40"/>
        <v>11085.545111723206</v>
      </c>
      <c r="H353" s="58">
        <f t="shared" si="41"/>
        <v>46973.584283039585</v>
      </c>
    </row>
    <row r="354" spans="2:8" ht="12.75">
      <c r="B354" s="28">
        <f t="shared" si="35"/>
        <v>333</v>
      </c>
      <c r="C354" s="38">
        <f t="shared" si="36"/>
        <v>55403</v>
      </c>
      <c r="D354" s="42">
        <f t="shared" si="37"/>
        <v>11085.545111723206</v>
      </c>
      <c r="E354" s="112">
        <f t="shared" si="38"/>
        <v>25.589133299561066</v>
      </c>
      <c r="F354" s="112">
        <f t="shared" si="39"/>
        <v>383.71218950560865</v>
      </c>
      <c r="G354" s="55">
        <f t="shared" si="40"/>
        <v>10701.832922217598</v>
      </c>
      <c r="H354" s="58">
        <f t="shared" si="41"/>
        <v>46999.173416339145</v>
      </c>
    </row>
    <row r="355" spans="2:8" ht="12.75">
      <c r="B355" s="28">
        <f t="shared" si="35"/>
        <v>334</v>
      </c>
      <c r="C355" s="38">
        <f t="shared" si="36"/>
        <v>55433</v>
      </c>
      <c r="D355" s="42">
        <f t="shared" si="37"/>
        <v>10701.832922217598</v>
      </c>
      <c r="E355" s="112">
        <f t="shared" si="38"/>
        <v>24.703397662118956</v>
      </c>
      <c r="F355" s="112">
        <f t="shared" si="39"/>
        <v>384.59792514305076</v>
      </c>
      <c r="G355" s="55">
        <f t="shared" si="40"/>
        <v>10317.234997074547</v>
      </c>
      <c r="H355" s="58">
        <f t="shared" si="41"/>
        <v>47023.87681400126</v>
      </c>
    </row>
    <row r="356" spans="2:8" ht="12.75">
      <c r="B356" s="28">
        <f t="shared" si="35"/>
        <v>335</v>
      </c>
      <c r="C356" s="38">
        <f t="shared" si="36"/>
        <v>55464</v>
      </c>
      <c r="D356" s="42">
        <f t="shared" si="37"/>
        <v>10317.234997074547</v>
      </c>
      <c r="E356" s="112">
        <f t="shared" si="38"/>
        <v>23.81561745158041</v>
      </c>
      <c r="F356" s="112">
        <f t="shared" si="39"/>
        <v>385.4857053535893</v>
      </c>
      <c r="G356" s="55">
        <f t="shared" si="40"/>
        <v>9931.749291720958</v>
      </c>
      <c r="H356" s="58">
        <f t="shared" si="41"/>
        <v>47047.692431452844</v>
      </c>
    </row>
    <row r="357" spans="2:8" ht="12.75">
      <c r="B357" s="28">
        <f t="shared" si="35"/>
        <v>336</v>
      </c>
      <c r="C357" s="38">
        <f t="shared" si="36"/>
        <v>55494</v>
      </c>
      <c r="D357" s="42">
        <f t="shared" si="37"/>
        <v>9931.749291720958</v>
      </c>
      <c r="E357" s="112">
        <f t="shared" si="38"/>
        <v>22.92578794838921</v>
      </c>
      <c r="F357" s="112">
        <f t="shared" si="39"/>
        <v>386.3755348567805</v>
      </c>
      <c r="G357" s="55">
        <f t="shared" si="40"/>
        <v>9545.373756864177</v>
      </c>
      <c r="H357" s="58">
        <f t="shared" si="41"/>
        <v>47070.618219401236</v>
      </c>
    </row>
    <row r="358" spans="2:8" ht="12.75">
      <c r="B358" s="28">
        <f t="shared" si="35"/>
        <v>337</v>
      </c>
      <c r="C358" s="38">
        <f t="shared" si="36"/>
        <v>55525</v>
      </c>
      <c r="D358" s="42">
        <f t="shared" si="37"/>
        <v>9545.373756864177</v>
      </c>
      <c r="E358" s="112">
        <f t="shared" si="38"/>
        <v>22.033904422094807</v>
      </c>
      <c r="F358" s="112">
        <f t="shared" si="39"/>
        <v>387.2674183830749</v>
      </c>
      <c r="G358" s="55">
        <f t="shared" si="40"/>
        <v>9158.106338481102</v>
      </c>
      <c r="H358" s="58">
        <f t="shared" si="41"/>
        <v>47092.65212382333</v>
      </c>
    </row>
    <row r="359" spans="2:8" ht="12.75">
      <c r="B359" s="28">
        <f t="shared" si="35"/>
        <v>338</v>
      </c>
      <c r="C359" s="38">
        <f t="shared" si="36"/>
        <v>55556</v>
      </c>
      <c r="D359" s="42">
        <f t="shared" si="37"/>
        <v>9158.106338481102</v>
      </c>
      <c r="E359" s="112">
        <f t="shared" si="38"/>
        <v>21.13996213132721</v>
      </c>
      <c r="F359" s="112">
        <f t="shared" si="39"/>
        <v>388.1613606738425</v>
      </c>
      <c r="G359" s="55">
        <f t="shared" si="40"/>
        <v>8769.94497780726</v>
      </c>
      <c r="H359" s="58">
        <f t="shared" si="41"/>
        <v>47113.79208595466</v>
      </c>
    </row>
    <row r="360" spans="2:8" ht="12.75">
      <c r="B360" s="28">
        <f t="shared" si="35"/>
        <v>339</v>
      </c>
      <c r="C360" s="38">
        <f t="shared" si="36"/>
        <v>55585</v>
      </c>
      <c r="D360" s="42">
        <f t="shared" si="37"/>
        <v>8769.94497780726</v>
      </c>
      <c r="E360" s="112">
        <f t="shared" si="38"/>
        <v>20.243956323771755</v>
      </c>
      <c r="F360" s="112">
        <f t="shared" si="39"/>
        <v>389.05736648139793</v>
      </c>
      <c r="G360" s="55">
        <f t="shared" si="40"/>
        <v>8380.887611325861</v>
      </c>
      <c r="H360" s="58">
        <f t="shared" si="41"/>
        <v>47134.03604227843</v>
      </c>
    </row>
    <row r="361" spans="2:8" ht="12.75">
      <c r="B361" s="28">
        <f t="shared" si="35"/>
        <v>340</v>
      </c>
      <c r="C361" s="38">
        <f t="shared" si="36"/>
        <v>55616</v>
      </c>
      <c r="D361" s="42">
        <f t="shared" si="37"/>
        <v>8380.887611325861</v>
      </c>
      <c r="E361" s="112">
        <f t="shared" si="38"/>
        <v>19.34588223614386</v>
      </c>
      <c r="F361" s="112">
        <f t="shared" si="39"/>
        <v>389.9554405690259</v>
      </c>
      <c r="G361" s="55">
        <f t="shared" si="40"/>
        <v>7990.932170756835</v>
      </c>
      <c r="H361" s="58">
        <f t="shared" si="41"/>
        <v>47153.38192451457</v>
      </c>
    </row>
    <row r="362" spans="2:8" ht="12.75">
      <c r="B362" s="28">
        <f t="shared" si="35"/>
        <v>341</v>
      </c>
      <c r="C362" s="38">
        <f t="shared" si="36"/>
        <v>55646</v>
      </c>
      <c r="D362" s="42">
        <f t="shared" si="37"/>
        <v>7990.932170756835</v>
      </c>
      <c r="E362" s="112">
        <f t="shared" si="38"/>
        <v>18.445735094163695</v>
      </c>
      <c r="F362" s="112">
        <f t="shared" si="39"/>
        <v>390.855587711006</v>
      </c>
      <c r="G362" s="55">
        <f t="shared" si="40"/>
        <v>7600.0765830458295</v>
      </c>
      <c r="H362" s="58">
        <f t="shared" si="41"/>
        <v>47171.82765960874</v>
      </c>
    </row>
    <row r="363" spans="2:8" ht="12.75">
      <c r="B363" s="28">
        <f t="shared" si="35"/>
        <v>342</v>
      </c>
      <c r="C363" s="38">
        <f t="shared" si="36"/>
        <v>55677</v>
      </c>
      <c r="D363" s="42">
        <f t="shared" si="37"/>
        <v>7600.0765830458295</v>
      </c>
      <c r="E363" s="112">
        <f t="shared" si="38"/>
        <v>17.54351011253079</v>
      </c>
      <c r="F363" s="112">
        <f t="shared" si="39"/>
        <v>391.75781269263894</v>
      </c>
      <c r="G363" s="55">
        <f t="shared" si="40"/>
        <v>7208.31877035319</v>
      </c>
      <c r="H363" s="58">
        <f t="shared" si="41"/>
        <v>47189.37116972127</v>
      </c>
    </row>
    <row r="364" spans="2:8" ht="12.75">
      <c r="B364" s="28">
        <f t="shared" si="35"/>
        <v>343</v>
      </c>
      <c r="C364" s="38">
        <f t="shared" si="36"/>
        <v>55707</v>
      </c>
      <c r="D364" s="42">
        <f t="shared" si="37"/>
        <v>7208.31877035319</v>
      </c>
      <c r="E364" s="112">
        <f t="shared" si="38"/>
        <v>16.639202494898612</v>
      </c>
      <c r="F364" s="112">
        <f t="shared" si="39"/>
        <v>392.6621203102711</v>
      </c>
      <c r="G364" s="55">
        <f t="shared" si="40"/>
        <v>6815.656650042919</v>
      </c>
      <c r="H364" s="58">
        <f t="shared" si="41"/>
        <v>47206.01037221617</v>
      </c>
    </row>
    <row r="365" spans="2:8" ht="12.75">
      <c r="B365" s="28">
        <f t="shared" si="35"/>
        <v>344</v>
      </c>
      <c r="C365" s="38">
        <f t="shared" si="36"/>
        <v>55738</v>
      </c>
      <c r="D365" s="42">
        <f t="shared" si="37"/>
        <v>6815.656650042919</v>
      </c>
      <c r="E365" s="112">
        <f t="shared" si="38"/>
        <v>15.73280743384907</v>
      </c>
      <c r="F365" s="112">
        <f t="shared" si="39"/>
        <v>393.56851537132064</v>
      </c>
      <c r="G365" s="55">
        <f t="shared" si="40"/>
        <v>6422.088134671599</v>
      </c>
      <c r="H365" s="58">
        <f t="shared" si="41"/>
        <v>47221.743179650024</v>
      </c>
    </row>
    <row r="366" spans="2:8" ht="12.75">
      <c r="B366" s="28">
        <f t="shared" si="35"/>
        <v>345</v>
      </c>
      <c r="C366" s="38">
        <f t="shared" si="36"/>
        <v>55769</v>
      </c>
      <c r="D366" s="42">
        <f t="shared" si="37"/>
        <v>6422.088134671599</v>
      </c>
      <c r="E366" s="112">
        <f t="shared" si="38"/>
        <v>14.824320110866939</v>
      </c>
      <c r="F366" s="112">
        <f t="shared" si="39"/>
        <v>394.47700269430277</v>
      </c>
      <c r="G366" s="55">
        <f t="shared" si="40"/>
        <v>6027.611131977296</v>
      </c>
      <c r="H366" s="58">
        <f t="shared" si="41"/>
        <v>47236.56749976089</v>
      </c>
    </row>
    <row r="367" spans="2:8" ht="12.75">
      <c r="B367" s="28">
        <f t="shared" si="35"/>
        <v>346</v>
      </c>
      <c r="C367" s="38">
        <f t="shared" si="36"/>
        <v>55799</v>
      </c>
      <c r="D367" s="42">
        <f t="shared" si="37"/>
        <v>6027.611131977296</v>
      </c>
      <c r="E367" s="112">
        <f t="shared" si="38"/>
        <v>13.913735696314259</v>
      </c>
      <c r="F367" s="112">
        <f t="shared" si="39"/>
        <v>395.3875871088555</v>
      </c>
      <c r="G367" s="55">
        <f t="shared" si="40"/>
        <v>5632.2235448684405</v>
      </c>
      <c r="H367" s="58">
        <f t="shared" si="41"/>
        <v>47250.4812354572</v>
      </c>
    </row>
    <row r="368" spans="2:8" ht="12.75">
      <c r="B368" s="28">
        <f t="shared" si="35"/>
        <v>347</v>
      </c>
      <c r="C368" s="38">
        <f t="shared" si="36"/>
        <v>55830</v>
      </c>
      <c r="D368" s="42">
        <f t="shared" si="37"/>
        <v>5632.2235448684405</v>
      </c>
      <c r="E368" s="112">
        <f t="shared" si="38"/>
        <v>13.00104934940465</v>
      </c>
      <c r="F368" s="112">
        <f t="shared" si="39"/>
        <v>396.3002734557651</v>
      </c>
      <c r="G368" s="55">
        <f t="shared" si="40"/>
        <v>5235.923271412676</v>
      </c>
      <c r="H368" s="58">
        <f t="shared" si="41"/>
        <v>47263.4822848066</v>
      </c>
    </row>
    <row r="369" spans="2:8" ht="12.75">
      <c r="B369" s="28">
        <f t="shared" si="35"/>
        <v>348</v>
      </c>
      <c r="C369" s="38">
        <f t="shared" si="36"/>
        <v>55860</v>
      </c>
      <c r="D369" s="42">
        <f t="shared" si="37"/>
        <v>5235.923271412676</v>
      </c>
      <c r="E369" s="112">
        <f t="shared" si="38"/>
        <v>12.086256218177592</v>
      </c>
      <c r="F369" s="112">
        <f t="shared" si="39"/>
        <v>397.2150665869921</v>
      </c>
      <c r="G369" s="55">
        <f t="shared" si="40"/>
        <v>4838.708204825683</v>
      </c>
      <c r="H369" s="58">
        <f t="shared" si="41"/>
        <v>47275.56854102478</v>
      </c>
    </row>
    <row r="370" spans="2:8" ht="12.75">
      <c r="B370" s="28">
        <f t="shared" si="35"/>
        <v>349</v>
      </c>
      <c r="C370" s="38">
        <f t="shared" si="36"/>
        <v>55891</v>
      </c>
      <c r="D370" s="42">
        <f t="shared" si="37"/>
        <v>4838.708204825683</v>
      </c>
      <c r="E370" s="112">
        <f t="shared" si="38"/>
        <v>11.169351439472619</v>
      </c>
      <c r="F370" s="112">
        <f t="shared" si="39"/>
        <v>398.1319713656971</v>
      </c>
      <c r="G370" s="55">
        <f t="shared" si="40"/>
        <v>4440.576233459987</v>
      </c>
      <c r="H370" s="58">
        <f t="shared" si="41"/>
        <v>47286.737892464254</v>
      </c>
    </row>
    <row r="371" spans="2:8" ht="12.75">
      <c r="B371" s="28">
        <f t="shared" si="35"/>
        <v>350</v>
      </c>
      <c r="C371" s="38">
        <f t="shared" si="36"/>
        <v>55922</v>
      </c>
      <c r="D371" s="42">
        <f t="shared" si="37"/>
        <v>4440.576233459987</v>
      </c>
      <c r="E371" s="112">
        <f t="shared" si="38"/>
        <v>10.250330138903468</v>
      </c>
      <c r="F371" s="112">
        <f t="shared" si="39"/>
        <v>399.05099266626627</v>
      </c>
      <c r="G371" s="55">
        <f t="shared" si="40"/>
        <v>4041.5252407937205</v>
      </c>
      <c r="H371" s="58">
        <f t="shared" si="41"/>
        <v>47296.988222603155</v>
      </c>
    </row>
    <row r="372" spans="2:8" ht="12.75">
      <c r="B372" s="28">
        <f t="shared" si="35"/>
        <v>351</v>
      </c>
      <c r="C372" s="38">
        <f t="shared" si="36"/>
        <v>55950</v>
      </c>
      <c r="D372" s="42">
        <f t="shared" si="37"/>
        <v>4041.5252407937205</v>
      </c>
      <c r="E372" s="112">
        <f t="shared" si="38"/>
        <v>9.329187430832171</v>
      </c>
      <c r="F372" s="112">
        <f t="shared" si="39"/>
        <v>399.97213537433754</v>
      </c>
      <c r="G372" s="55">
        <f t="shared" si="40"/>
        <v>3641.553105419383</v>
      </c>
      <c r="H372" s="58">
        <f t="shared" si="41"/>
        <v>47306.31741003399</v>
      </c>
    </row>
    <row r="373" spans="2:8" ht="12.75">
      <c r="B373" s="28">
        <f t="shared" si="35"/>
        <v>352</v>
      </c>
      <c r="C373" s="38">
        <f t="shared" si="36"/>
        <v>55981</v>
      </c>
      <c r="D373" s="42">
        <f t="shared" si="37"/>
        <v>3641.553105419383</v>
      </c>
      <c r="E373" s="112">
        <f t="shared" si="38"/>
        <v>8.405918418343076</v>
      </c>
      <c r="F373" s="112">
        <f t="shared" si="39"/>
        <v>400.89540438682667</v>
      </c>
      <c r="G373" s="55">
        <f t="shared" si="40"/>
        <v>3240.6577010325564</v>
      </c>
      <c r="H373" s="58">
        <f t="shared" si="41"/>
        <v>47314.72332845233</v>
      </c>
    </row>
    <row r="374" spans="2:8" ht="12.75">
      <c r="B374" s="28">
        <f t="shared" si="35"/>
        <v>353</v>
      </c>
      <c r="C374" s="38">
        <f t="shared" si="36"/>
        <v>56011</v>
      </c>
      <c r="D374" s="42">
        <f t="shared" si="37"/>
        <v>3240.6577010325564</v>
      </c>
      <c r="E374" s="112">
        <f t="shared" si="38"/>
        <v>7.480518193216818</v>
      </c>
      <c r="F374" s="112">
        <f t="shared" si="39"/>
        <v>401.8208046119529</v>
      </c>
      <c r="G374" s="55">
        <f t="shared" si="40"/>
        <v>2838.8368964206034</v>
      </c>
      <c r="H374" s="58">
        <f t="shared" si="41"/>
        <v>47322.20384664555</v>
      </c>
    </row>
    <row r="375" spans="2:8" ht="12.75">
      <c r="B375" s="28">
        <f t="shared" si="35"/>
        <v>354</v>
      </c>
      <c r="C375" s="38">
        <f t="shared" si="36"/>
        <v>56042</v>
      </c>
      <c r="D375" s="42">
        <f t="shared" si="37"/>
        <v>2838.8368964206034</v>
      </c>
      <c r="E375" s="112">
        <f t="shared" si="38"/>
        <v>6.552981835904226</v>
      </c>
      <c r="F375" s="112">
        <f t="shared" si="39"/>
        <v>402.7483409692655</v>
      </c>
      <c r="G375" s="55">
        <f t="shared" si="40"/>
        <v>2436.088555451338</v>
      </c>
      <c r="H375" s="58">
        <f t="shared" si="41"/>
        <v>47328.756828481455</v>
      </c>
    </row>
    <row r="376" spans="2:8" ht="12.75">
      <c r="B376" s="28">
        <f t="shared" si="35"/>
        <v>355</v>
      </c>
      <c r="C376" s="38">
        <f t="shared" si="36"/>
        <v>56072</v>
      </c>
      <c r="D376" s="42">
        <f t="shared" si="37"/>
        <v>2436.088555451338</v>
      </c>
      <c r="E376" s="112">
        <f t="shared" si="38"/>
        <v>5.623304415500171</v>
      </c>
      <c r="F376" s="112">
        <f t="shared" si="39"/>
        <v>403.67801838966955</v>
      </c>
      <c r="G376" s="55">
        <f t="shared" si="40"/>
        <v>2032.4105370616685</v>
      </c>
      <c r="H376" s="58">
        <f t="shared" si="41"/>
        <v>47334.38013289696</v>
      </c>
    </row>
    <row r="377" spans="2:8" ht="12.75">
      <c r="B377" s="28">
        <f t="shared" si="35"/>
        <v>356</v>
      </c>
      <c r="C377" s="38">
        <f t="shared" si="36"/>
        <v>56103</v>
      </c>
      <c r="D377" s="42">
        <f t="shared" si="37"/>
        <v>2032.4105370616685</v>
      </c>
      <c r="E377" s="112">
        <f t="shared" si="38"/>
        <v>4.691480989717351</v>
      </c>
      <c r="F377" s="112">
        <f t="shared" si="39"/>
        <v>404.60984181545234</v>
      </c>
      <c r="G377" s="55">
        <f t="shared" si="40"/>
        <v>1627.800695246216</v>
      </c>
      <c r="H377" s="58">
        <f t="shared" si="41"/>
        <v>47339.07161388668</v>
      </c>
    </row>
    <row r="378" spans="2:8" ht="12.75">
      <c r="B378" s="28">
        <f t="shared" si="35"/>
        <v>357</v>
      </c>
      <c r="C378" s="38">
        <f t="shared" si="36"/>
        <v>56134</v>
      </c>
      <c r="D378" s="42">
        <f t="shared" si="37"/>
        <v>1627.800695246216</v>
      </c>
      <c r="E378" s="112">
        <f t="shared" si="38"/>
        <v>3.757506604860015</v>
      </c>
      <c r="F378" s="112">
        <f t="shared" si="39"/>
        <v>405.5438162003097</v>
      </c>
      <c r="G378" s="55">
        <f t="shared" si="40"/>
        <v>1222.2568790459063</v>
      </c>
      <c r="H378" s="58">
        <f t="shared" si="41"/>
        <v>47342.82912049154</v>
      </c>
    </row>
    <row r="379" spans="2:8" ht="12.75">
      <c r="B379" s="28">
        <f t="shared" si="35"/>
        <v>358</v>
      </c>
      <c r="C379" s="38">
        <f t="shared" si="36"/>
        <v>56164</v>
      </c>
      <c r="D379" s="42">
        <f t="shared" si="37"/>
        <v>1222.2568790459063</v>
      </c>
      <c r="E379" s="112">
        <f t="shared" si="38"/>
        <v>2.821376295797634</v>
      </c>
      <c r="F379" s="112">
        <f t="shared" si="39"/>
        <v>406.4799465093721</v>
      </c>
      <c r="G379" s="55">
        <f t="shared" si="40"/>
        <v>815.7769325365342</v>
      </c>
      <c r="H379" s="58">
        <f t="shared" si="41"/>
        <v>47345.65049678733</v>
      </c>
    </row>
    <row r="380" spans="2:8" ht="12.75">
      <c r="B380" s="28">
        <f t="shared" si="35"/>
        <v>359</v>
      </c>
      <c r="C380" s="38">
        <f t="shared" si="36"/>
        <v>56195</v>
      </c>
      <c r="D380" s="42">
        <f t="shared" si="37"/>
        <v>815.7769325365342</v>
      </c>
      <c r="E380" s="112">
        <f t="shared" si="38"/>
        <v>1.8830850859384998</v>
      </c>
      <c r="F380" s="112">
        <f t="shared" si="39"/>
        <v>407.41823771923123</v>
      </c>
      <c r="G380" s="55">
        <f t="shared" si="40"/>
        <v>408.358694817303</v>
      </c>
      <c r="H380" s="58">
        <f t="shared" si="41"/>
        <v>47347.53358187327</v>
      </c>
    </row>
    <row r="381" spans="2:8" ht="12.75">
      <c r="B381" s="28">
        <f t="shared" si="35"/>
        <v>360</v>
      </c>
      <c r="C381" s="38">
        <f t="shared" si="36"/>
        <v>56225</v>
      </c>
      <c r="D381" s="42">
        <f t="shared" si="37"/>
        <v>408.358694817303</v>
      </c>
      <c r="E381" s="112">
        <f t="shared" si="38"/>
        <v>0.9426279872032743</v>
      </c>
      <c r="F381" s="112">
        <f t="shared" si="39"/>
        <v>408.358694817303</v>
      </c>
      <c r="G381" s="55">
        <f t="shared" si="40"/>
        <v>0</v>
      </c>
      <c r="H381" s="58">
        <f t="shared" si="41"/>
        <v>47348.47620986048</v>
      </c>
    </row>
    <row r="382" spans="2:8" ht="12.75">
      <c r="B382" s="28">
        <f t="shared" si="35"/>
      </c>
      <c r="C382" s="38">
        <f t="shared" si="36"/>
      </c>
      <c r="D382" s="42">
        <f t="shared" si="37"/>
      </c>
      <c r="E382" s="112">
        <f t="shared" si="38"/>
      </c>
      <c r="F382" s="112">
        <f t="shared" si="39"/>
      </c>
      <c r="G382" s="55">
        <f t="shared" si="40"/>
      </c>
      <c r="H382" s="58">
        <f t="shared" si="41"/>
      </c>
    </row>
    <row r="383" spans="2:8" ht="12.75">
      <c r="B383" s="28">
        <f t="shared" si="35"/>
      </c>
      <c r="C383" s="38">
        <f t="shared" si="36"/>
      </c>
      <c r="D383" s="42">
        <f t="shared" si="37"/>
      </c>
      <c r="E383" s="112">
        <f t="shared" si="38"/>
      </c>
      <c r="F383" s="112">
        <f t="shared" si="39"/>
      </c>
      <c r="G383" s="55">
        <f t="shared" si="40"/>
      </c>
      <c r="H383" s="58">
        <f t="shared" si="41"/>
      </c>
    </row>
    <row r="384" spans="2:8" ht="12.75">
      <c r="B384" s="28">
        <f t="shared" si="35"/>
      </c>
      <c r="C384" s="38">
        <f t="shared" si="36"/>
      </c>
      <c r="D384" s="42">
        <f t="shared" si="37"/>
      </c>
      <c r="E384" s="112">
        <f t="shared" si="38"/>
      </c>
      <c r="F384" s="112">
        <f t="shared" si="39"/>
      </c>
      <c r="G384" s="55">
        <f t="shared" si="40"/>
      </c>
      <c r="H384" s="58">
        <f t="shared" si="41"/>
      </c>
    </row>
    <row r="385" spans="2:8" ht="12.75">
      <c r="B385" s="28">
        <f t="shared" si="35"/>
      </c>
      <c r="C385" s="38">
        <f t="shared" si="36"/>
      </c>
      <c r="D385" s="42">
        <f t="shared" si="37"/>
      </c>
      <c r="E385" s="112">
        <f t="shared" si="38"/>
      </c>
      <c r="F385" s="112">
        <f t="shared" si="39"/>
      </c>
      <c r="G385" s="55">
        <f t="shared" si="40"/>
      </c>
      <c r="H385" s="58">
        <f t="shared" si="41"/>
      </c>
    </row>
    <row r="386" spans="2:8" ht="12.75">
      <c r="B386" s="28">
        <f t="shared" si="35"/>
      </c>
      <c r="C386" s="38">
        <f t="shared" si="36"/>
      </c>
      <c r="D386" s="42">
        <f t="shared" si="37"/>
      </c>
      <c r="E386" s="112">
        <f t="shared" si="38"/>
      </c>
      <c r="F386" s="112">
        <f t="shared" si="39"/>
      </c>
      <c r="G386" s="55">
        <f t="shared" si="40"/>
      </c>
      <c r="H386" s="58">
        <f t="shared" si="41"/>
      </c>
    </row>
    <row r="387" spans="2:8" ht="12.75">
      <c r="B387" s="28">
        <f t="shared" si="35"/>
      </c>
      <c r="C387" s="38">
        <f t="shared" si="36"/>
      </c>
      <c r="D387" s="42">
        <f t="shared" si="37"/>
      </c>
      <c r="E387" s="112">
        <f t="shared" si="38"/>
      </c>
      <c r="F387" s="112">
        <f t="shared" si="39"/>
      </c>
      <c r="G387" s="55">
        <f t="shared" si="40"/>
      </c>
      <c r="H387" s="58">
        <f t="shared" si="41"/>
      </c>
    </row>
    <row r="388" spans="2:8" ht="12.75">
      <c r="B388" s="28">
        <f t="shared" si="35"/>
      </c>
      <c r="C388" s="38">
        <f t="shared" si="36"/>
      </c>
      <c r="D388" s="42">
        <f t="shared" si="37"/>
      </c>
      <c r="E388" s="112">
        <f t="shared" si="38"/>
      </c>
      <c r="F388" s="112">
        <f t="shared" si="39"/>
      </c>
      <c r="G388" s="55">
        <f t="shared" si="40"/>
      </c>
      <c r="H388" s="58">
        <f t="shared" si="41"/>
      </c>
    </row>
    <row r="389" spans="2:8" ht="12.75">
      <c r="B389" s="28">
        <f t="shared" si="35"/>
      </c>
      <c r="C389" s="38">
        <f t="shared" si="36"/>
      </c>
      <c r="D389" s="42">
        <f t="shared" si="37"/>
      </c>
      <c r="E389" s="112">
        <f t="shared" si="38"/>
      </c>
      <c r="F389" s="112">
        <f t="shared" si="39"/>
      </c>
      <c r="G389" s="55">
        <f t="shared" si="40"/>
      </c>
      <c r="H389" s="58">
        <f t="shared" si="41"/>
      </c>
    </row>
    <row r="390" spans="2:8" ht="12.75">
      <c r="B390" s="28">
        <f t="shared" si="35"/>
      </c>
      <c r="C390" s="38">
        <f t="shared" si="36"/>
      </c>
      <c r="D390" s="42">
        <f t="shared" si="37"/>
      </c>
      <c r="E390" s="112">
        <f t="shared" si="38"/>
      </c>
      <c r="F390" s="112">
        <f t="shared" si="39"/>
      </c>
      <c r="G390" s="55">
        <f t="shared" si="40"/>
      </c>
      <c r="H390" s="58">
        <f t="shared" si="41"/>
      </c>
    </row>
    <row r="391" spans="2:8" ht="12.75">
      <c r="B391" s="28">
        <f t="shared" si="35"/>
      </c>
      <c r="C391" s="38">
        <f t="shared" si="36"/>
      </c>
      <c r="D391" s="42">
        <f t="shared" si="37"/>
      </c>
      <c r="E391" s="112">
        <f t="shared" si="38"/>
      </c>
      <c r="F391" s="112">
        <f t="shared" si="39"/>
      </c>
      <c r="G391" s="55">
        <f t="shared" si="40"/>
      </c>
      <c r="H391" s="58">
        <f t="shared" si="41"/>
      </c>
    </row>
    <row r="392" spans="2:8" ht="12.75">
      <c r="B392" s="28">
        <f t="shared" si="35"/>
      </c>
      <c r="C392" s="38">
        <f t="shared" si="36"/>
      </c>
      <c r="D392" s="42">
        <f t="shared" si="37"/>
      </c>
      <c r="E392" s="112">
        <f t="shared" si="38"/>
      </c>
      <c r="F392" s="112">
        <f t="shared" si="39"/>
      </c>
      <c r="G392" s="55">
        <f t="shared" si="40"/>
      </c>
      <c r="H392" s="58">
        <f t="shared" si="41"/>
      </c>
    </row>
    <row r="393" spans="2:8" ht="12.75">
      <c r="B393" s="28">
        <f t="shared" si="35"/>
      </c>
      <c r="C393" s="38">
        <f t="shared" si="36"/>
      </c>
      <c r="D393" s="42">
        <f t="shared" si="37"/>
      </c>
      <c r="E393" s="112">
        <f t="shared" si="38"/>
      </c>
      <c r="F393" s="112">
        <f t="shared" si="39"/>
      </c>
      <c r="G393" s="55">
        <f t="shared" si="40"/>
      </c>
      <c r="H393" s="58">
        <f t="shared" si="41"/>
      </c>
    </row>
    <row r="394" spans="2:8" ht="12.75">
      <c r="B394" s="28">
        <f t="shared" si="35"/>
      </c>
      <c r="C394" s="38">
        <f t="shared" si="36"/>
      </c>
      <c r="D394" s="42">
        <f t="shared" si="37"/>
      </c>
      <c r="E394" s="112">
        <f t="shared" si="38"/>
      </c>
      <c r="F394" s="112">
        <f t="shared" si="39"/>
      </c>
      <c r="G394" s="55">
        <f t="shared" si="40"/>
      </c>
      <c r="H394" s="58">
        <f t="shared" si="41"/>
      </c>
    </row>
    <row r="395" spans="2:8" ht="12.75">
      <c r="B395" s="28">
        <f t="shared" si="35"/>
      </c>
      <c r="C395" s="38">
        <f t="shared" si="36"/>
      </c>
      <c r="D395" s="42">
        <f t="shared" si="37"/>
      </c>
      <c r="E395" s="112">
        <f t="shared" si="38"/>
      </c>
      <c r="F395" s="112">
        <f t="shared" si="39"/>
      </c>
      <c r="G395" s="55">
        <f t="shared" si="40"/>
      </c>
      <c r="H395" s="58">
        <f t="shared" si="41"/>
      </c>
    </row>
    <row r="396" spans="2:8" ht="12.75">
      <c r="B396" s="28">
        <f t="shared" si="35"/>
      </c>
      <c r="C396" s="38">
        <f t="shared" si="36"/>
      </c>
      <c r="D396" s="42">
        <f t="shared" si="37"/>
      </c>
      <c r="E396" s="112">
        <f t="shared" si="38"/>
      </c>
      <c r="F396" s="112">
        <f t="shared" si="39"/>
      </c>
      <c r="G396" s="55">
        <f t="shared" si="40"/>
      </c>
      <c r="H396" s="58">
        <f t="shared" si="41"/>
      </c>
    </row>
    <row r="397" spans="2:8" ht="12.75">
      <c r="B397" s="28">
        <f t="shared" si="35"/>
      </c>
      <c r="C397" s="38">
        <f t="shared" si="36"/>
      </c>
      <c r="D397" s="42">
        <f t="shared" si="37"/>
      </c>
      <c r="E397" s="112">
        <f t="shared" si="38"/>
      </c>
      <c r="F397" s="112">
        <f t="shared" si="39"/>
      </c>
      <c r="G397" s="55">
        <f t="shared" si="40"/>
      </c>
      <c r="H397" s="58">
        <f t="shared" si="41"/>
      </c>
    </row>
    <row r="398" spans="2:8" ht="12.75">
      <c r="B398" s="28">
        <f t="shared" si="35"/>
      </c>
      <c r="C398" s="38">
        <f t="shared" si="36"/>
      </c>
      <c r="D398" s="42">
        <f t="shared" si="37"/>
      </c>
      <c r="E398" s="112">
        <f t="shared" si="38"/>
      </c>
      <c r="F398" s="112">
        <f t="shared" si="39"/>
      </c>
      <c r="G398" s="55">
        <f t="shared" si="40"/>
      </c>
      <c r="H398" s="58">
        <f t="shared" si="41"/>
      </c>
    </row>
    <row r="399" spans="2:8" ht="12.75">
      <c r="B399" s="28">
        <f t="shared" si="35"/>
      </c>
      <c r="C399" s="38">
        <f t="shared" si="36"/>
      </c>
      <c r="D399" s="42">
        <f t="shared" si="37"/>
      </c>
      <c r="E399" s="112">
        <f t="shared" si="38"/>
      </c>
      <c r="F399" s="112">
        <f t="shared" si="39"/>
      </c>
      <c r="G399" s="55">
        <f t="shared" si="40"/>
      </c>
      <c r="H399" s="58">
        <f t="shared" si="41"/>
      </c>
    </row>
    <row r="400" spans="2:8" ht="12.75">
      <c r="B400" s="28">
        <f t="shared" si="35"/>
      </c>
      <c r="C400" s="38">
        <f t="shared" si="36"/>
      </c>
      <c r="D400" s="42">
        <f t="shared" si="37"/>
      </c>
      <c r="E400" s="112">
        <f t="shared" si="38"/>
      </c>
      <c r="F400" s="112">
        <f t="shared" si="39"/>
      </c>
      <c r="G400" s="55">
        <f t="shared" si="40"/>
      </c>
      <c r="H400" s="58">
        <f t="shared" si="41"/>
      </c>
    </row>
    <row r="401" spans="2:8" ht="12.75">
      <c r="B401" s="28">
        <f t="shared" si="35"/>
      </c>
      <c r="C401" s="38">
        <f t="shared" si="36"/>
      </c>
      <c r="D401" s="42">
        <f t="shared" si="37"/>
      </c>
      <c r="E401" s="112">
        <f t="shared" si="38"/>
      </c>
      <c r="F401" s="112">
        <f t="shared" si="39"/>
      </c>
      <c r="G401" s="55">
        <f t="shared" si="40"/>
      </c>
      <c r="H401" s="58">
        <f t="shared" si="41"/>
      </c>
    </row>
    <row r="402" spans="2:8" ht="12.75">
      <c r="B402" s="28">
        <f t="shared" si="35"/>
      </c>
      <c r="C402" s="38">
        <f t="shared" si="36"/>
      </c>
      <c r="D402" s="42">
        <f t="shared" si="37"/>
      </c>
      <c r="E402" s="112">
        <f t="shared" si="38"/>
      </c>
      <c r="F402" s="112">
        <f t="shared" si="39"/>
      </c>
      <c r="G402" s="55">
        <f t="shared" si="40"/>
      </c>
      <c r="H402" s="58">
        <f t="shared" si="41"/>
      </c>
    </row>
    <row r="403" spans="2:8" ht="12.75">
      <c r="B403" s="28">
        <f t="shared" si="35"/>
      </c>
      <c r="C403" s="38">
        <f t="shared" si="36"/>
      </c>
      <c r="D403" s="42">
        <f t="shared" si="37"/>
      </c>
      <c r="E403" s="112">
        <f t="shared" si="38"/>
      </c>
      <c r="F403" s="112">
        <f t="shared" si="39"/>
      </c>
      <c r="G403" s="55">
        <f t="shared" si="40"/>
      </c>
      <c r="H403" s="58">
        <f t="shared" si="41"/>
      </c>
    </row>
    <row r="404" spans="2:8" ht="12.75">
      <c r="B404" s="28">
        <f t="shared" si="35"/>
      </c>
      <c r="C404" s="38">
        <f t="shared" si="36"/>
      </c>
      <c r="D404" s="42">
        <f t="shared" si="37"/>
      </c>
      <c r="E404" s="112">
        <f t="shared" si="38"/>
      </c>
      <c r="F404" s="112">
        <f t="shared" si="39"/>
      </c>
      <c r="G404" s="55">
        <f t="shared" si="40"/>
      </c>
      <c r="H404" s="58">
        <f t="shared" si="41"/>
      </c>
    </row>
    <row r="405" spans="2:8" ht="12.75">
      <c r="B405" s="28">
        <f t="shared" si="35"/>
      </c>
      <c r="C405" s="38">
        <f t="shared" si="36"/>
      </c>
      <c r="D405" s="42">
        <f t="shared" si="37"/>
      </c>
      <c r="E405" s="112">
        <f t="shared" si="38"/>
      </c>
      <c r="F405" s="112">
        <f t="shared" si="39"/>
      </c>
      <c r="G405" s="55">
        <f t="shared" si="40"/>
      </c>
      <c r="H405" s="58">
        <f t="shared" si="41"/>
      </c>
    </row>
    <row r="406" spans="2:8" ht="12.75">
      <c r="B406" s="28">
        <f t="shared" si="35"/>
      </c>
      <c r="C406" s="38">
        <f t="shared" si="36"/>
      </c>
      <c r="D406" s="42">
        <f t="shared" si="37"/>
      </c>
      <c r="E406" s="112">
        <f t="shared" si="38"/>
      </c>
      <c r="F406" s="112">
        <f t="shared" si="39"/>
      </c>
      <c r="G406" s="55">
        <f t="shared" si="40"/>
      </c>
      <c r="H406" s="58">
        <f t="shared" si="41"/>
      </c>
    </row>
    <row r="407" spans="2:8" ht="12.75">
      <c r="B407" s="28">
        <f t="shared" si="35"/>
      </c>
      <c r="C407" s="38">
        <f t="shared" si="36"/>
      </c>
      <c r="D407" s="42">
        <f t="shared" si="37"/>
      </c>
      <c r="E407" s="112">
        <f t="shared" si="38"/>
      </c>
      <c r="F407" s="112">
        <f t="shared" si="39"/>
      </c>
      <c r="G407" s="55">
        <f t="shared" si="40"/>
      </c>
      <c r="H407" s="58">
        <f t="shared" si="41"/>
      </c>
    </row>
    <row r="408" spans="2:8" ht="12.75">
      <c r="B408" s="28">
        <f t="shared" si="35"/>
      </c>
      <c r="C408" s="38">
        <f t="shared" si="36"/>
      </c>
      <c r="D408" s="42">
        <f t="shared" si="37"/>
      </c>
      <c r="E408" s="112">
        <f t="shared" si="38"/>
      </c>
      <c r="F408" s="112">
        <f t="shared" si="39"/>
      </c>
      <c r="G408" s="55">
        <f t="shared" si="40"/>
      </c>
      <c r="H408" s="58">
        <f t="shared" si="41"/>
      </c>
    </row>
    <row r="409" spans="2:8" ht="12.75">
      <c r="B409" s="28">
        <f aca="true" t="shared" si="42" ref="B409:B472">pagam.Num</f>
      </c>
      <c r="C409" s="38">
        <f aca="true" t="shared" si="43" ref="C409:C472">Mostra.Data</f>
      </c>
      <c r="D409" s="42">
        <f aca="true" t="shared" si="44" ref="D409:D472">Bil.Iniz</f>
      </c>
      <c r="E409" s="112">
        <f aca="true" t="shared" si="45" ref="E409:E472">Interesse</f>
      </c>
      <c r="F409" s="112">
        <f aca="true" t="shared" si="46" ref="F409:F472">Capitale</f>
      </c>
      <c r="G409" s="55">
        <f aca="true" t="shared" si="47" ref="G409:G472">Bilancio.finale</f>
      </c>
      <c r="H409" s="58">
        <f aca="true" t="shared" si="48" ref="H409:H472">Interesse.Comp</f>
      </c>
    </row>
    <row r="410" spans="2:8" ht="12.75">
      <c r="B410" s="28">
        <f t="shared" si="42"/>
      </c>
      <c r="C410" s="38">
        <f t="shared" si="43"/>
      </c>
      <c r="D410" s="42">
        <f t="shared" si="44"/>
      </c>
      <c r="E410" s="112">
        <f t="shared" si="45"/>
      </c>
      <c r="F410" s="112">
        <f t="shared" si="46"/>
      </c>
      <c r="G410" s="55">
        <f t="shared" si="47"/>
      </c>
      <c r="H410" s="58">
        <f t="shared" si="48"/>
      </c>
    </row>
    <row r="411" spans="2:8" ht="12.75">
      <c r="B411" s="28">
        <f t="shared" si="42"/>
      </c>
      <c r="C411" s="38">
        <f t="shared" si="43"/>
      </c>
      <c r="D411" s="42">
        <f t="shared" si="44"/>
      </c>
      <c r="E411" s="112">
        <f t="shared" si="45"/>
      </c>
      <c r="F411" s="112">
        <f t="shared" si="46"/>
      </c>
      <c r="G411" s="55">
        <f t="shared" si="47"/>
      </c>
      <c r="H411" s="58">
        <f t="shared" si="48"/>
      </c>
    </row>
    <row r="412" spans="2:8" ht="12.75">
      <c r="B412" s="28">
        <f t="shared" si="42"/>
      </c>
      <c r="C412" s="38">
        <f t="shared" si="43"/>
      </c>
      <c r="D412" s="42">
        <f t="shared" si="44"/>
      </c>
      <c r="E412" s="112">
        <f t="shared" si="45"/>
      </c>
      <c r="F412" s="112">
        <f t="shared" si="46"/>
      </c>
      <c r="G412" s="55">
        <f t="shared" si="47"/>
      </c>
      <c r="H412" s="58">
        <f t="shared" si="48"/>
      </c>
    </row>
    <row r="413" spans="2:8" ht="12.75">
      <c r="B413" s="28">
        <f t="shared" si="42"/>
      </c>
      <c r="C413" s="38">
        <f t="shared" si="43"/>
      </c>
      <c r="D413" s="42">
        <f t="shared" si="44"/>
      </c>
      <c r="E413" s="112">
        <f t="shared" si="45"/>
      </c>
      <c r="F413" s="112">
        <f t="shared" si="46"/>
      </c>
      <c r="G413" s="55">
        <f t="shared" si="47"/>
      </c>
      <c r="H413" s="58">
        <f t="shared" si="48"/>
      </c>
    </row>
    <row r="414" spans="2:8" ht="12.75">
      <c r="B414" s="28">
        <f t="shared" si="42"/>
      </c>
      <c r="C414" s="38">
        <f t="shared" si="43"/>
      </c>
      <c r="D414" s="42">
        <f t="shared" si="44"/>
      </c>
      <c r="E414" s="112">
        <f t="shared" si="45"/>
      </c>
      <c r="F414" s="112">
        <f t="shared" si="46"/>
      </c>
      <c r="G414" s="55">
        <f t="shared" si="47"/>
      </c>
      <c r="H414" s="58">
        <f t="shared" si="48"/>
      </c>
    </row>
    <row r="415" spans="2:8" ht="12.75">
      <c r="B415" s="28">
        <f t="shared" si="42"/>
      </c>
      <c r="C415" s="38">
        <f t="shared" si="43"/>
      </c>
      <c r="D415" s="42">
        <f t="shared" si="44"/>
      </c>
      <c r="E415" s="112">
        <f t="shared" si="45"/>
      </c>
      <c r="F415" s="112">
        <f t="shared" si="46"/>
      </c>
      <c r="G415" s="55">
        <f t="shared" si="47"/>
      </c>
      <c r="H415" s="58">
        <f t="shared" si="48"/>
      </c>
    </row>
    <row r="416" spans="2:8" ht="12.75">
      <c r="B416" s="28">
        <f t="shared" si="42"/>
      </c>
      <c r="C416" s="38">
        <f t="shared" si="43"/>
      </c>
      <c r="D416" s="42">
        <f t="shared" si="44"/>
      </c>
      <c r="E416" s="112">
        <f t="shared" si="45"/>
      </c>
      <c r="F416" s="112">
        <f t="shared" si="46"/>
      </c>
      <c r="G416" s="55">
        <f t="shared" si="47"/>
      </c>
      <c r="H416" s="58">
        <f t="shared" si="48"/>
      </c>
    </row>
    <row r="417" spans="2:8" ht="12.75">
      <c r="B417" s="28">
        <f t="shared" si="42"/>
      </c>
      <c r="C417" s="38">
        <f t="shared" si="43"/>
      </c>
      <c r="D417" s="42">
        <f t="shared" si="44"/>
      </c>
      <c r="E417" s="112">
        <f t="shared" si="45"/>
      </c>
      <c r="F417" s="112">
        <f t="shared" si="46"/>
      </c>
      <c r="G417" s="55">
        <f t="shared" si="47"/>
      </c>
      <c r="H417" s="58">
        <f t="shared" si="48"/>
      </c>
    </row>
    <row r="418" spans="2:8" ht="12.75">
      <c r="B418" s="28">
        <f t="shared" si="42"/>
      </c>
      <c r="C418" s="38">
        <f t="shared" si="43"/>
      </c>
      <c r="D418" s="42">
        <f t="shared" si="44"/>
      </c>
      <c r="E418" s="112">
        <f t="shared" si="45"/>
      </c>
      <c r="F418" s="112">
        <f t="shared" si="46"/>
      </c>
      <c r="G418" s="55">
        <f t="shared" si="47"/>
      </c>
      <c r="H418" s="58">
        <f t="shared" si="48"/>
      </c>
    </row>
    <row r="419" spans="2:8" ht="12.75">
      <c r="B419" s="28">
        <f t="shared" si="42"/>
      </c>
      <c r="C419" s="38">
        <f t="shared" si="43"/>
      </c>
      <c r="D419" s="42">
        <f t="shared" si="44"/>
      </c>
      <c r="E419" s="112">
        <f t="shared" si="45"/>
      </c>
      <c r="F419" s="112">
        <f t="shared" si="46"/>
      </c>
      <c r="G419" s="55">
        <f t="shared" si="47"/>
      </c>
      <c r="H419" s="58">
        <f t="shared" si="48"/>
      </c>
    </row>
    <row r="420" spans="2:8" ht="12.75">
      <c r="B420" s="28">
        <f t="shared" si="42"/>
      </c>
      <c r="C420" s="38">
        <f t="shared" si="43"/>
      </c>
      <c r="D420" s="42">
        <f t="shared" si="44"/>
      </c>
      <c r="E420" s="112">
        <f t="shared" si="45"/>
      </c>
      <c r="F420" s="112">
        <f t="shared" si="46"/>
      </c>
      <c r="G420" s="55">
        <f t="shared" si="47"/>
      </c>
      <c r="H420" s="58">
        <f t="shared" si="48"/>
      </c>
    </row>
    <row r="421" spans="2:8" ht="12.75">
      <c r="B421" s="28">
        <f t="shared" si="42"/>
      </c>
      <c r="C421" s="38">
        <f t="shared" si="43"/>
      </c>
      <c r="D421" s="42">
        <f t="shared" si="44"/>
      </c>
      <c r="E421" s="112">
        <f t="shared" si="45"/>
      </c>
      <c r="F421" s="112">
        <f t="shared" si="46"/>
      </c>
      <c r="G421" s="55">
        <f t="shared" si="47"/>
      </c>
      <c r="H421" s="58">
        <f t="shared" si="48"/>
      </c>
    </row>
    <row r="422" spans="2:8" ht="12.75">
      <c r="B422" s="28">
        <f t="shared" si="42"/>
      </c>
      <c r="C422" s="38">
        <f t="shared" si="43"/>
      </c>
      <c r="D422" s="42">
        <f t="shared" si="44"/>
      </c>
      <c r="E422" s="112">
        <f t="shared" si="45"/>
      </c>
      <c r="F422" s="112">
        <f t="shared" si="46"/>
      </c>
      <c r="G422" s="55">
        <f t="shared" si="47"/>
      </c>
      <c r="H422" s="58">
        <f t="shared" si="48"/>
      </c>
    </row>
    <row r="423" spans="2:8" ht="12.75">
      <c r="B423" s="28">
        <f t="shared" si="42"/>
      </c>
      <c r="C423" s="38">
        <f t="shared" si="43"/>
      </c>
      <c r="D423" s="42">
        <f t="shared" si="44"/>
      </c>
      <c r="E423" s="112">
        <f t="shared" si="45"/>
      </c>
      <c r="F423" s="112">
        <f t="shared" si="46"/>
      </c>
      <c r="G423" s="55">
        <f t="shared" si="47"/>
      </c>
      <c r="H423" s="58">
        <f t="shared" si="48"/>
      </c>
    </row>
    <row r="424" spans="2:8" ht="12.75">
      <c r="B424" s="28">
        <f t="shared" si="42"/>
      </c>
      <c r="C424" s="38">
        <f t="shared" si="43"/>
      </c>
      <c r="D424" s="42">
        <f t="shared" si="44"/>
      </c>
      <c r="E424" s="112">
        <f t="shared" si="45"/>
      </c>
      <c r="F424" s="112">
        <f t="shared" si="46"/>
      </c>
      <c r="G424" s="55">
        <f t="shared" si="47"/>
      </c>
      <c r="H424" s="58">
        <f t="shared" si="48"/>
      </c>
    </row>
    <row r="425" spans="2:8" ht="12.75">
      <c r="B425" s="28">
        <f t="shared" si="42"/>
      </c>
      <c r="C425" s="38">
        <f t="shared" si="43"/>
      </c>
      <c r="D425" s="42">
        <f t="shared" si="44"/>
      </c>
      <c r="E425" s="112">
        <f t="shared" si="45"/>
      </c>
      <c r="F425" s="112">
        <f t="shared" si="46"/>
      </c>
      <c r="G425" s="55">
        <f t="shared" si="47"/>
      </c>
      <c r="H425" s="58">
        <f t="shared" si="48"/>
      </c>
    </row>
    <row r="426" spans="2:8" ht="12.75">
      <c r="B426" s="28">
        <f t="shared" si="42"/>
      </c>
      <c r="C426" s="38">
        <f t="shared" si="43"/>
      </c>
      <c r="D426" s="42">
        <f t="shared" si="44"/>
      </c>
      <c r="E426" s="112">
        <f t="shared" si="45"/>
      </c>
      <c r="F426" s="112">
        <f t="shared" si="46"/>
      </c>
      <c r="G426" s="55">
        <f t="shared" si="47"/>
      </c>
      <c r="H426" s="58">
        <f t="shared" si="48"/>
      </c>
    </row>
    <row r="427" spans="2:8" ht="12.75">
      <c r="B427" s="28">
        <f t="shared" si="42"/>
      </c>
      <c r="C427" s="38">
        <f t="shared" si="43"/>
      </c>
      <c r="D427" s="42">
        <f t="shared" si="44"/>
      </c>
      <c r="E427" s="112">
        <f t="shared" si="45"/>
      </c>
      <c r="F427" s="112">
        <f t="shared" si="46"/>
      </c>
      <c r="G427" s="55">
        <f t="shared" si="47"/>
      </c>
      <c r="H427" s="58">
        <f t="shared" si="48"/>
      </c>
    </row>
    <row r="428" spans="2:8" ht="12.75">
      <c r="B428" s="28">
        <f t="shared" si="42"/>
      </c>
      <c r="C428" s="38">
        <f t="shared" si="43"/>
      </c>
      <c r="D428" s="42">
        <f t="shared" si="44"/>
      </c>
      <c r="E428" s="112">
        <f t="shared" si="45"/>
      </c>
      <c r="F428" s="112">
        <f t="shared" si="46"/>
      </c>
      <c r="G428" s="55">
        <f t="shared" si="47"/>
      </c>
      <c r="H428" s="58">
        <f t="shared" si="48"/>
      </c>
    </row>
    <row r="429" spans="2:8" ht="12.75">
      <c r="B429" s="28">
        <f t="shared" si="42"/>
      </c>
      <c r="C429" s="38">
        <f t="shared" si="43"/>
      </c>
      <c r="D429" s="42">
        <f t="shared" si="44"/>
      </c>
      <c r="E429" s="112">
        <f t="shared" si="45"/>
      </c>
      <c r="F429" s="112">
        <f t="shared" si="46"/>
      </c>
      <c r="G429" s="55">
        <f t="shared" si="47"/>
      </c>
      <c r="H429" s="58">
        <f t="shared" si="48"/>
      </c>
    </row>
    <row r="430" spans="2:8" ht="12.75">
      <c r="B430" s="28">
        <f t="shared" si="42"/>
      </c>
      <c r="C430" s="38">
        <f t="shared" si="43"/>
      </c>
      <c r="D430" s="42">
        <f t="shared" si="44"/>
      </c>
      <c r="E430" s="112">
        <f t="shared" si="45"/>
      </c>
      <c r="F430" s="112">
        <f t="shared" si="46"/>
      </c>
      <c r="G430" s="55">
        <f t="shared" si="47"/>
      </c>
      <c r="H430" s="58">
        <f t="shared" si="48"/>
      </c>
    </row>
    <row r="431" spans="2:8" ht="12.75">
      <c r="B431" s="28">
        <f t="shared" si="42"/>
      </c>
      <c r="C431" s="38">
        <f t="shared" si="43"/>
      </c>
      <c r="D431" s="42">
        <f t="shared" si="44"/>
      </c>
      <c r="E431" s="112">
        <f t="shared" si="45"/>
      </c>
      <c r="F431" s="112">
        <f t="shared" si="46"/>
      </c>
      <c r="G431" s="55">
        <f t="shared" si="47"/>
      </c>
      <c r="H431" s="58">
        <f t="shared" si="48"/>
      </c>
    </row>
    <row r="432" spans="2:8" ht="12.75">
      <c r="B432" s="28">
        <f t="shared" si="42"/>
      </c>
      <c r="C432" s="38">
        <f t="shared" si="43"/>
      </c>
      <c r="D432" s="42">
        <f t="shared" si="44"/>
      </c>
      <c r="E432" s="112">
        <f t="shared" si="45"/>
      </c>
      <c r="F432" s="112">
        <f t="shared" si="46"/>
      </c>
      <c r="G432" s="55">
        <f t="shared" si="47"/>
      </c>
      <c r="H432" s="58">
        <f t="shared" si="48"/>
      </c>
    </row>
    <row r="433" spans="2:8" ht="12.75">
      <c r="B433" s="28">
        <f t="shared" si="42"/>
      </c>
      <c r="C433" s="38">
        <f t="shared" si="43"/>
      </c>
      <c r="D433" s="42">
        <f t="shared" si="44"/>
      </c>
      <c r="E433" s="112">
        <f t="shared" si="45"/>
      </c>
      <c r="F433" s="112">
        <f t="shared" si="46"/>
      </c>
      <c r="G433" s="55">
        <f t="shared" si="47"/>
      </c>
      <c r="H433" s="58">
        <f t="shared" si="48"/>
      </c>
    </row>
    <row r="434" spans="2:8" ht="12.75">
      <c r="B434" s="28">
        <f t="shared" si="42"/>
      </c>
      <c r="C434" s="38">
        <f t="shared" si="43"/>
      </c>
      <c r="D434" s="42">
        <f t="shared" si="44"/>
      </c>
      <c r="E434" s="112">
        <f t="shared" si="45"/>
      </c>
      <c r="F434" s="112">
        <f t="shared" si="46"/>
      </c>
      <c r="G434" s="55">
        <f t="shared" si="47"/>
      </c>
      <c r="H434" s="58">
        <f t="shared" si="48"/>
      </c>
    </row>
    <row r="435" spans="2:8" ht="12.75">
      <c r="B435" s="28">
        <f t="shared" si="42"/>
      </c>
      <c r="C435" s="38">
        <f t="shared" si="43"/>
      </c>
      <c r="D435" s="42">
        <f t="shared" si="44"/>
      </c>
      <c r="E435" s="112">
        <f t="shared" si="45"/>
      </c>
      <c r="F435" s="112">
        <f t="shared" si="46"/>
      </c>
      <c r="G435" s="55">
        <f t="shared" si="47"/>
      </c>
      <c r="H435" s="58">
        <f t="shared" si="48"/>
      </c>
    </row>
    <row r="436" spans="2:8" ht="12.75">
      <c r="B436" s="28">
        <f t="shared" si="42"/>
      </c>
      <c r="C436" s="38">
        <f t="shared" si="43"/>
      </c>
      <c r="D436" s="42">
        <f t="shared" si="44"/>
      </c>
      <c r="E436" s="112">
        <f t="shared" si="45"/>
      </c>
      <c r="F436" s="112">
        <f t="shared" si="46"/>
      </c>
      <c r="G436" s="55">
        <f t="shared" si="47"/>
      </c>
      <c r="H436" s="58">
        <f t="shared" si="48"/>
      </c>
    </row>
    <row r="437" spans="2:8" ht="12.75">
      <c r="B437" s="28">
        <f t="shared" si="42"/>
      </c>
      <c r="C437" s="38">
        <f t="shared" si="43"/>
      </c>
      <c r="D437" s="42">
        <f t="shared" si="44"/>
      </c>
      <c r="E437" s="112">
        <f t="shared" si="45"/>
      </c>
      <c r="F437" s="112">
        <f t="shared" si="46"/>
      </c>
      <c r="G437" s="55">
        <f t="shared" si="47"/>
      </c>
      <c r="H437" s="58">
        <f t="shared" si="48"/>
      </c>
    </row>
    <row r="438" spans="2:8" ht="12.75">
      <c r="B438" s="28">
        <f t="shared" si="42"/>
      </c>
      <c r="C438" s="38">
        <f t="shared" si="43"/>
      </c>
      <c r="D438" s="42">
        <f t="shared" si="44"/>
      </c>
      <c r="E438" s="112">
        <f t="shared" si="45"/>
      </c>
      <c r="F438" s="112">
        <f t="shared" si="46"/>
      </c>
      <c r="G438" s="55">
        <f t="shared" si="47"/>
      </c>
      <c r="H438" s="58">
        <f t="shared" si="48"/>
      </c>
    </row>
    <row r="439" spans="2:8" ht="12.75">
      <c r="B439" s="28">
        <f t="shared" si="42"/>
      </c>
      <c r="C439" s="38">
        <f t="shared" si="43"/>
      </c>
      <c r="D439" s="42">
        <f t="shared" si="44"/>
      </c>
      <c r="E439" s="112">
        <f t="shared" si="45"/>
      </c>
      <c r="F439" s="112">
        <f t="shared" si="46"/>
      </c>
      <c r="G439" s="55">
        <f t="shared" si="47"/>
      </c>
      <c r="H439" s="58">
        <f t="shared" si="48"/>
      </c>
    </row>
    <row r="440" spans="2:8" ht="12.75">
      <c r="B440" s="28">
        <f t="shared" si="42"/>
      </c>
      <c r="C440" s="38">
        <f t="shared" si="43"/>
      </c>
      <c r="D440" s="42">
        <f t="shared" si="44"/>
      </c>
      <c r="E440" s="112">
        <f t="shared" si="45"/>
      </c>
      <c r="F440" s="112">
        <f t="shared" si="46"/>
      </c>
      <c r="G440" s="55">
        <f t="shared" si="47"/>
      </c>
      <c r="H440" s="58">
        <f t="shared" si="48"/>
      </c>
    </row>
    <row r="441" spans="2:8" ht="12.75">
      <c r="B441" s="28">
        <f t="shared" si="42"/>
      </c>
      <c r="C441" s="38">
        <f t="shared" si="43"/>
      </c>
      <c r="D441" s="42">
        <f t="shared" si="44"/>
      </c>
      <c r="E441" s="112">
        <f t="shared" si="45"/>
      </c>
      <c r="F441" s="112">
        <f t="shared" si="46"/>
      </c>
      <c r="G441" s="55">
        <f t="shared" si="47"/>
      </c>
      <c r="H441" s="58">
        <f t="shared" si="48"/>
      </c>
    </row>
    <row r="442" spans="2:8" ht="12.75">
      <c r="B442" s="28">
        <f t="shared" si="42"/>
      </c>
      <c r="C442" s="38">
        <f t="shared" si="43"/>
      </c>
      <c r="D442" s="42">
        <f t="shared" si="44"/>
      </c>
      <c r="E442" s="112">
        <f t="shared" si="45"/>
      </c>
      <c r="F442" s="112">
        <f t="shared" si="46"/>
      </c>
      <c r="G442" s="55">
        <f t="shared" si="47"/>
      </c>
      <c r="H442" s="58">
        <f t="shared" si="48"/>
      </c>
    </row>
    <row r="443" spans="2:8" ht="12.75">
      <c r="B443" s="28">
        <f t="shared" si="42"/>
      </c>
      <c r="C443" s="38">
        <f t="shared" si="43"/>
      </c>
      <c r="D443" s="42">
        <f t="shared" si="44"/>
      </c>
      <c r="E443" s="112">
        <f t="shared" si="45"/>
      </c>
      <c r="F443" s="112">
        <f t="shared" si="46"/>
      </c>
      <c r="G443" s="55">
        <f t="shared" si="47"/>
      </c>
      <c r="H443" s="58">
        <f t="shared" si="48"/>
      </c>
    </row>
    <row r="444" spans="2:8" ht="12.75">
      <c r="B444" s="28">
        <f t="shared" si="42"/>
      </c>
      <c r="C444" s="38">
        <f t="shared" si="43"/>
      </c>
      <c r="D444" s="42">
        <f t="shared" si="44"/>
      </c>
      <c r="E444" s="112">
        <f t="shared" si="45"/>
      </c>
      <c r="F444" s="112">
        <f t="shared" si="46"/>
      </c>
      <c r="G444" s="55">
        <f t="shared" si="47"/>
      </c>
      <c r="H444" s="58">
        <f t="shared" si="48"/>
      </c>
    </row>
    <row r="445" spans="2:8" ht="12.75">
      <c r="B445" s="28">
        <f t="shared" si="42"/>
      </c>
      <c r="C445" s="38">
        <f t="shared" si="43"/>
      </c>
      <c r="D445" s="42">
        <f t="shared" si="44"/>
      </c>
      <c r="E445" s="112">
        <f t="shared" si="45"/>
      </c>
      <c r="F445" s="112">
        <f t="shared" si="46"/>
      </c>
      <c r="G445" s="55">
        <f t="shared" si="47"/>
      </c>
      <c r="H445" s="58">
        <f t="shared" si="48"/>
      </c>
    </row>
    <row r="446" spans="2:8" ht="12.75">
      <c r="B446" s="28">
        <f t="shared" si="42"/>
      </c>
      <c r="C446" s="38">
        <f t="shared" si="43"/>
      </c>
      <c r="D446" s="42">
        <f t="shared" si="44"/>
      </c>
      <c r="E446" s="112">
        <f t="shared" si="45"/>
      </c>
      <c r="F446" s="112">
        <f t="shared" si="46"/>
      </c>
      <c r="G446" s="55">
        <f t="shared" si="47"/>
      </c>
      <c r="H446" s="58">
        <f t="shared" si="48"/>
      </c>
    </row>
    <row r="447" spans="2:8" ht="12.75">
      <c r="B447" s="28">
        <f t="shared" si="42"/>
      </c>
      <c r="C447" s="38">
        <f t="shared" si="43"/>
      </c>
      <c r="D447" s="42">
        <f t="shared" si="44"/>
      </c>
      <c r="E447" s="112">
        <f t="shared" si="45"/>
      </c>
      <c r="F447" s="112">
        <f t="shared" si="46"/>
      </c>
      <c r="G447" s="55">
        <f t="shared" si="47"/>
      </c>
      <c r="H447" s="58">
        <f t="shared" si="48"/>
      </c>
    </row>
    <row r="448" spans="2:8" ht="12.75">
      <c r="B448" s="28">
        <f t="shared" si="42"/>
      </c>
      <c r="C448" s="38">
        <f t="shared" si="43"/>
      </c>
      <c r="D448" s="42">
        <f t="shared" si="44"/>
      </c>
      <c r="E448" s="112">
        <f t="shared" si="45"/>
      </c>
      <c r="F448" s="112">
        <f t="shared" si="46"/>
      </c>
      <c r="G448" s="55">
        <f t="shared" si="47"/>
      </c>
      <c r="H448" s="58">
        <f t="shared" si="48"/>
      </c>
    </row>
    <row r="449" spans="2:8" ht="12.75">
      <c r="B449" s="28">
        <f t="shared" si="42"/>
      </c>
      <c r="C449" s="38">
        <f t="shared" si="43"/>
      </c>
      <c r="D449" s="42">
        <f t="shared" si="44"/>
      </c>
      <c r="E449" s="112">
        <f t="shared" si="45"/>
      </c>
      <c r="F449" s="112">
        <f t="shared" si="46"/>
      </c>
      <c r="G449" s="55">
        <f t="shared" si="47"/>
      </c>
      <c r="H449" s="58">
        <f t="shared" si="48"/>
      </c>
    </row>
    <row r="450" spans="2:8" ht="12.75">
      <c r="B450" s="28">
        <f t="shared" si="42"/>
      </c>
      <c r="C450" s="38">
        <f t="shared" si="43"/>
      </c>
      <c r="D450" s="42">
        <f t="shared" si="44"/>
      </c>
      <c r="E450" s="112">
        <f t="shared" si="45"/>
      </c>
      <c r="F450" s="112">
        <f t="shared" si="46"/>
      </c>
      <c r="G450" s="55">
        <f t="shared" si="47"/>
      </c>
      <c r="H450" s="58">
        <f t="shared" si="48"/>
      </c>
    </row>
    <row r="451" spans="2:8" ht="12.75">
      <c r="B451" s="28">
        <f t="shared" si="42"/>
      </c>
      <c r="C451" s="38">
        <f t="shared" si="43"/>
      </c>
      <c r="D451" s="42">
        <f t="shared" si="44"/>
      </c>
      <c r="E451" s="112">
        <f t="shared" si="45"/>
      </c>
      <c r="F451" s="112">
        <f t="shared" si="46"/>
      </c>
      <c r="G451" s="55">
        <f t="shared" si="47"/>
      </c>
      <c r="H451" s="58">
        <f t="shared" si="48"/>
      </c>
    </row>
    <row r="452" spans="2:8" ht="12.75">
      <c r="B452" s="28">
        <f t="shared" si="42"/>
      </c>
      <c r="C452" s="38">
        <f t="shared" si="43"/>
      </c>
      <c r="D452" s="42">
        <f t="shared" si="44"/>
      </c>
      <c r="E452" s="112">
        <f t="shared" si="45"/>
      </c>
      <c r="F452" s="112">
        <f t="shared" si="46"/>
      </c>
      <c r="G452" s="55">
        <f t="shared" si="47"/>
      </c>
      <c r="H452" s="58">
        <f t="shared" si="48"/>
      </c>
    </row>
    <row r="453" spans="2:8" ht="12.75">
      <c r="B453" s="28">
        <f t="shared" si="42"/>
      </c>
      <c r="C453" s="38">
        <f t="shared" si="43"/>
      </c>
      <c r="D453" s="42">
        <f t="shared" si="44"/>
      </c>
      <c r="E453" s="112">
        <f t="shared" si="45"/>
      </c>
      <c r="F453" s="112">
        <f t="shared" si="46"/>
      </c>
      <c r="G453" s="55">
        <f t="shared" si="47"/>
      </c>
      <c r="H453" s="58">
        <f t="shared" si="48"/>
      </c>
    </row>
    <row r="454" spans="2:8" ht="12.75">
      <c r="B454" s="28">
        <f t="shared" si="42"/>
      </c>
      <c r="C454" s="38">
        <f t="shared" si="43"/>
      </c>
      <c r="D454" s="42">
        <f t="shared" si="44"/>
      </c>
      <c r="E454" s="112">
        <f t="shared" si="45"/>
      </c>
      <c r="F454" s="112">
        <f t="shared" si="46"/>
      </c>
      <c r="G454" s="55">
        <f t="shared" si="47"/>
      </c>
      <c r="H454" s="58">
        <f t="shared" si="48"/>
      </c>
    </row>
    <row r="455" spans="2:8" ht="12.75">
      <c r="B455" s="28">
        <f t="shared" si="42"/>
      </c>
      <c r="C455" s="38">
        <f t="shared" si="43"/>
      </c>
      <c r="D455" s="42">
        <f t="shared" si="44"/>
      </c>
      <c r="E455" s="112">
        <f t="shared" si="45"/>
      </c>
      <c r="F455" s="112">
        <f t="shared" si="46"/>
      </c>
      <c r="G455" s="55">
        <f t="shared" si="47"/>
      </c>
      <c r="H455" s="58">
        <f t="shared" si="48"/>
      </c>
    </row>
    <row r="456" spans="2:8" ht="12.75">
      <c r="B456" s="28">
        <f t="shared" si="42"/>
      </c>
      <c r="C456" s="38">
        <f t="shared" si="43"/>
      </c>
      <c r="D456" s="42">
        <f t="shared" si="44"/>
      </c>
      <c r="E456" s="112">
        <f t="shared" si="45"/>
      </c>
      <c r="F456" s="112">
        <f t="shared" si="46"/>
      </c>
      <c r="G456" s="55">
        <f t="shared" si="47"/>
      </c>
      <c r="H456" s="58">
        <f t="shared" si="48"/>
      </c>
    </row>
    <row r="457" spans="2:8" ht="12.75">
      <c r="B457" s="28">
        <f t="shared" si="42"/>
      </c>
      <c r="C457" s="38">
        <f t="shared" si="43"/>
      </c>
      <c r="D457" s="42">
        <f t="shared" si="44"/>
      </c>
      <c r="E457" s="112">
        <f t="shared" si="45"/>
      </c>
      <c r="F457" s="112">
        <f t="shared" si="46"/>
      </c>
      <c r="G457" s="55">
        <f t="shared" si="47"/>
      </c>
      <c r="H457" s="58">
        <f t="shared" si="48"/>
      </c>
    </row>
    <row r="458" spans="2:8" ht="12.75">
      <c r="B458" s="28">
        <f t="shared" si="42"/>
      </c>
      <c r="C458" s="38">
        <f t="shared" si="43"/>
      </c>
      <c r="D458" s="42">
        <f t="shared" si="44"/>
      </c>
      <c r="E458" s="112">
        <f t="shared" si="45"/>
      </c>
      <c r="F458" s="112">
        <f t="shared" si="46"/>
      </c>
      <c r="G458" s="55">
        <f t="shared" si="47"/>
      </c>
      <c r="H458" s="58">
        <f t="shared" si="48"/>
      </c>
    </row>
    <row r="459" spans="2:8" ht="12.75">
      <c r="B459" s="28">
        <f t="shared" si="42"/>
      </c>
      <c r="C459" s="38">
        <f t="shared" si="43"/>
      </c>
      <c r="D459" s="42">
        <f t="shared" si="44"/>
      </c>
      <c r="E459" s="112">
        <f t="shared" si="45"/>
      </c>
      <c r="F459" s="112">
        <f t="shared" si="46"/>
      </c>
      <c r="G459" s="55">
        <f t="shared" si="47"/>
      </c>
      <c r="H459" s="58">
        <f t="shared" si="48"/>
      </c>
    </row>
    <row r="460" spans="2:8" ht="12.75">
      <c r="B460" s="28">
        <f t="shared" si="42"/>
      </c>
      <c r="C460" s="38">
        <f t="shared" si="43"/>
      </c>
      <c r="D460" s="42">
        <f t="shared" si="44"/>
      </c>
      <c r="E460" s="112">
        <f t="shared" si="45"/>
      </c>
      <c r="F460" s="112">
        <f t="shared" si="46"/>
      </c>
      <c r="G460" s="55">
        <f t="shared" si="47"/>
      </c>
      <c r="H460" s="58">
        <f t="shared" si="48"/>
      </c>
    </row>
    <row r="461" spans="2:8" ht="12.75">
      <c r="B461" s="28">
        <f t="shared" si="42"/>
      </c>
      <c r="C461" s="38">
        <f t="shared" si="43"/>
      </c>
      <c r="D461" s="42">
        <f t="shared" si="44"/>
      </c>
      <c r="E461" s="112">
        <f t="shared" si="45"/>
      </c>
      <c r="F461" s="112">
        <f t="shared" si="46"/>
      </c>
      <c r="G461" s="55">
        <f t="shared" si="47"/>
      </c>
      <c r="H461" s="58">
        <f t="shared" si="48"/>
      </c>
    </row>
    <row r="462" spans="2:8" ht="12.75">
      <c r="B462" s="28">
        <f t="shared" si="42"/>
      </c>
      <c r="C462" s="38">
        <f t="shared" si="43"/>
      </c>
      <c r="D462" s="42">
        <f t="shared" si="44"/>
      </c>
      <c r="E462" s="112">
        <f t="shared" si="45"/>
      </c>
      <c r="F462" s="112">
        <f t="shared" si="46"/>
      </c>
      <c r="G462" s="55">
        <f t="shared" si="47"/>
      </c>
      <c r="H462" s="58">
        <f t="shared" si="48"/>
      </c>
    </row>
    <row r="463" spans="2:8" ht="12.75">
      <c r="B463" s="28">
        <f t="shared" si="42"/>
      </c>
      <c r="C463" s="38">
        <f t="shared" si="43"/>
      </c>
      <c r="D463" s="42">
        <f t="shared" si="44"/>
      </c>
      <c r="E463" s="112">
        <f t="shared" si="45"/>
      </c>
      <c r="F463" s="112">
        <f t="shared" si="46"/>
      </c>
      <c r="G463" s="55">
        <f t="shared" si="47"/>
      </c>
      <c r="H463" s="58">
        <f t="shared" si="48"/>
      </c>
    </row>
    <row r="464" spans="2:8" ht="12.75">
      <c r="B464" s="28">
        <f t="shared" si="42"/>
      </c>
      <c r="C464" s="38">
        <f t="shared" si="43"/>
      </c>
      <c r="D464" s="42">
        <f t="shared" si="44"/>
      </c>
      <c r="E464" s="112">
        <f t="shared" si="45"/>
      </c>
      <c r="F464" s="112">
        <f t="shared" si="46"/>
      </c>
      <c r="G464" s="55">
        <f t="shared" si="47"/>
      </c>
      <c r="H464" s="58">
        <f t="shared" si="48"/>
      </c>
    </row>
    <row r="465" spans="2:8" ht="12.75">
      <c r="B465" s="28">
        <f t="shared" si="42"/>
      </c>
      <c r="C465" s="38">
        <f t="shared" si="43"/>
      </c>
      <c r="D465" s="42">
        <f t="shared" si="44"/>
      </c>
      <c r="E465" s="112">
        <f t="shared" si="45"/>
      </c>
      <c r="F465" s="112">
        <f t="shared" si="46"/>
      </c>
      <c r="G465" s="55">
        <f t="shared" si="47"/>
      </c>
      <c r="H465" s="58">
        <f t="shared" si="48"/>
      </c>
    </row>
    <row r="466" spans="2:8" ht="12.75">
      <c r="B466" s="28">
        <f t="shared" si="42"/>
      </c>
      <c r="C466" s="38">
        <f t="shared" si="43"/>
      </c>
      <c r="D466" s="42">
        <f t="shared" si="44"/>
      </c>
      <c r="E466" s="112">
        <f t="shared" si="45"/>
      </c>
      <c r="F466" s="112">
        <f t="shared" si="46"/>
      </c>
      <c r="G466" s="55">
        <f t="shared" si="47"/>
      </c>
      <c r="H466" s="58">
        <f t="shared" si="48"/>
      </c>
    </row>
    <row r="467" spans="2:8" ht="12.75">
      <c r="B467" s="28">
        <f t="shared" si="42"/>
      </c>
      <c r="C467" s="38">
        <f t="shared" si="43"/>
      </c>
      <c r="D467" s="42">
        <f t="shared" si="44"/>
      </c>
      <c r="E467" s="112">
        <f t="shared" si="45"/>
      </c>
      <c r="F467" s="112">
        <f t="shared" si="46"/>
      </c>
      <c r="G467" s="55">
        <f t="shared" si="47"/>
      </c>
      <c r="H467" s="58">
        <f t="shared" si="48"/>
      </c>
    </row>
    <row r="468" spans="2:8" ht="12.75">
      <c r="B468" s="28">
        <f t="shared" si="42"/>
      </c>
      <c r="C468" s="38">
        <f t="shared" si="43"/>
      </c>
      <c r="D468" s="42">
        <f t="shared" si="44"/>
      </c>
      <c r="E468" s="112">
        <f t="shared" si="45"/>
      </c>
      <c r="F468" s="112">
        <f t="shared" si="46"/>
      </c>
      <c r="G468" s="55">
        <f t="shared" si="47"/>
      </c>
      <c r="H468" s="58">
        <f t="shared" si="48"/>
      </c>
    </row>
    <row r="469" spans="2:8" ht="12.75">
      <c r="B469" s="28">
        <f t="shared" si="42"/>
      </c>
      <c r="C469" s="38">
        <f t="shared" si="43"/>
      </c>
      <c r="D469" s="42">
        <f t="shared" si="44"/>
      </c>
      <c r="E469" s="112">
        <f t="shared" si="45"/>
      </c>
      <c r="F469" s="112">
        <f t="shared" si="46"/>
      </c>
      <c r="G469" s="55">
        <f t="shared" si="47"/>
      </c>
      <c r="H469" s="58">
        <f t="shared" si="48"/>
      </c>
    </row>
    <row r="470" spans="2:8" ht="12.75">
      <c r="B470" s="28">
        <f t="shared" si="42"/>
      </c>
      <c r="C470" s="38">
        <f t="shared" si="43"/>
      </c>
      <c r="D470" s="42">
        <f t="shared" si="44"/>
      </c>
      <c r="E470" s="112">
        <f t="shared" si="45"/>
      </c>
      <c r="F470" s="112">
        <f t="shared" si="46"/>
      </c>
      <c r="G470" s="55">
        <f t="shared" si="47"/>
      </c>
      <c r="H470" s="58">
        <f t="shared" si="48"/>
      </c>
    </row>
    <row r="471" spans="2:8" ht="12.75">
      <c r="B471" s="28">
        <f t="shared" si="42"/>
      </c>
      <c r="C471" s="38">
        <f t="shared" si="43"/>
      </c>
      <c r="D471" s="42">
        <f t="shared" si="44"/>
      </c>
      <c r="E471" s="112">
        <f t="shared" si="45"/>
      </c>
      <c r="F471" s="112">
        <f t="shared" si="46"/>
      </c>
      <c r="G471" s="55">
        <f t="shared" si="47"/>
      </c>
      <c r="H471" s="58">
        <f t="shared" si="48"/>
      </c>
    </row>
    <row r="472" spans="2:8" ht="12.75">
      <c r="B472" s="28">
        <f t="shared" si="42"/>
      </c>
      <c r="C472" s="38">
        <f t="shared" si="43"/>
      </c>
      <c r="D472" s="42">
        <f t="shared" si="44"/>
      </c>
      <c r="E472" s="112">
        <f t="shared" si="45"/>
      </c>
      <c r="F472" s="112">
        <f t="shared" si="46"/>
      </c>
      <c r="G472" s="55">
        <f t="shared" si="47"/>
      </c>
      <c r="H472" s="58">
        <f t="shared" si="48"/>
      </c>
    </row>
    <row r="473" spans="2:8" ht="12.75">
      <c r="B473" s="28">
        <f aca="true" t="shared" si="49" ref="B473:B536">pagam.Num</f>
      </c>
      <c r="C473" s="38">
        <f aca="true" t="shared" si="50" ref="C473:C536">Mostra.Data</f>
      </c>
      <c r="D473" s="42">
        <f aca="true" t="shared" si="51" ref="D473:D536">Bil.Iniz</f>
      </c>
      <c r="E473" s="112">
        <f aca="true" t="shared" si="52" ref="E473:E536">Interesse</f>
      </c>
      <c r="F473" s="112">
        <f aca="true" t="shared" si="53" ref="F473:F536">Capitale</f>
      </c>
      <c r="G473" s="55">
        <f aca="true" t="shared" si="54" ref="G473:G536">Bilancio.finale</f>
      </c>
      <c r="H473" s="58">
        <f aca="true" t="shared" si="55" ref="H473:H536">Interesse.Comp</f>
      </c>
    </row>
    <row r="474" spans="2:8" ht="12.75">
      <c r="B474" s="28">
        <f t="shared" si="49"/>
      </c>
      <c r="C474" s="38">
        <f t="shared" si="50"/>
      </c>
      <c r="D474" s="42">
        <f t="shared" si="51"/>
      </c>
      <c r="E474" s="112">
        <f t="shared" si="52"/>
      </c>
      <c r="F474" s="112">
        <f t="shared" si="53"/>
      </c>
      <c r="G474" s="55">
        <f t="shared" si="54"/>
      </c>
      <c r="H474" s="58">
        <f t="shared" si="55"/>
      </c>
    </row>
    <row r="475" spans="2:8" ht="12.75">
      <c r="B475" s="28">
        <f t="shared" si="49"/>
      </c>
      <c r="C475" s="38">
        <f t="shared" si="50"/>
      </c>
      <c r="D475" s="42">
        <f t="shared" si="51"/>
      </c>
      <c r="E475" s="84">
        <f t="shared" si="52"/>
      </c>
      <c r="F475" s="84">
        <f t="shared" si="53"/>
      </c>
      <c r="G475" s="55">
        <f t="shared" si="54"/>
      </c>
      <c r="H475" s="58">
        <f t="shared" si="55"/>
      </c>
    </row>
    <row r="476" spans="2:8" ht="12.75">
      <c r="B476" s="28">
        <f t="shared" si="49"/>
      </c>
      <c r="C476" s="38">
        <f t="shared" si="50"/>
      </c>
      <c r="D476" s="42">
        <f t="shared" si="51"/>
      </c>
      <c r="E476" s="84">
        <f t="shared" si="52"/>
      </c>
      <c r="F476" s="84">
        <f t="shared" si="53"/>
      </c>
      <c r="G476" s="55">
        <f t="shared" si="54"/>
      </c>
      <c r="H476" s="58">
        <f t="shared" si="55"/>
      </c>
    </row>
    <row r="477" spans="2:8" ht="12.75">
      <c r="B477" s="28">
        <f t="shared" si="49"/>
      </c>
      <c r="C477" s="38">
        <f t="shared" si="50"/>
      </c>
      <c r="D477" s="42">
        <f t="shared" si="51"/>
      </c>
      <c r="E477" s="84">
        <f t="shared" si="52"/>
      </c>
      <c r="F477" s="84">
        <f t="shared" si="53"/>
      </c>
      <c r="G477" s="55">
        <f t="shared" si="54"/>
      </c>
      <c r="H477" s="58">
        <f t="shared" si="55"/>
      </c>
    </row>
    <row r="478" spans="2:8" ht="12.75">
      <c r="B478" s="28">
        <f t="shared" si="49"/>
      </c>
      <c r="C478" s="38">
        <f t="shared" si="50"/>
      </c>
      <c r="D478" s="42">
        <f t="shared" si="51"/>
      </c>
      <c r="E478" s="84">
        <f t="shared" si="52"/>
      </c>
      <c r="F478" s="84">
        <f t="shared" si="53"/>
      </c>
      <c r="G478" s="55">
        <f t="shared" si="54"/>
      </c>
      <c r="H478" s="58">
        <f t="shared" si="55"/>
      </c>
    </row>
    <row r="479" spans="2:8" ht="12.75">
      <c r="B479" s="28">
        <f t="shared" si="49"/>
      </c>
      <c r="C479" s="38">
        <f t="shared" si="50"/>
      </c>
      <c r="D479" s="42">
        <f t="shared" si="51"/>
      </c>
      <c r="E479" s="84">
        <f t="shared" si="52"/>
      </c>
      <c r="F479" s="84">
        <f t="shared" si="53"/>
      </c>
      <c r="G479" s="55">
        <f t="shared" si="54"/>
      </c>
      <c r="H479" s="58">
        <f t="shared" si="55"/>
      </c>
    </row>
    <row r="480" spans="2:8" ht="12.75">
      <c r="B480" s="28">
        <f t="shared" si="49"/>
      </c>
      <c r="C480" s="38">
        <f t="shared" si="50"/>
      </c>
      <c r="D480" s="42">
        <f t="shared" si="51"/>
      </c>
      <c r="E480" s="84">
        <f t="shared" si="52"/>
      </c>
      <c r="F480" s="84">
        <f t="shared" si="53"/>
      </c>
      <c r="G480" s="55">
        <f t="shared" si="54"/>
      </c>
      <c r="H480" s="58">
        <f t="shared" si="55"/>
      </c>
    </row>
    <row r="481" spans="2:8" ht="12.75">
      <c r="B481" s="28">
        <f t="shared" si="49"/>
      </c>
      <c r="C481" s="38">
        <f t="shared" si="50"/>
      </c>
      <c r="D481" s="42">
        <f t="shared" si="51"/>
      </c>
      <c r="E481" s="84">
        <f t="shared" si="52"/>
      </c>
      <c r="F481" s="84">
        <f t="shared" si="53"/>
      </c>
      <c r="G481" s="55">
        <f t="shared" si="54"/>
      </c>
      <c r="H481" s="58">
        <f t="shared" si="55"/>
      </c>
    </row>
    <row r="482" spans="2:8" ht="12.75">
      <c r="B482" s="28">
        <f t="shared" si="49"/>
      </c>
      <c r="C482" s="38">
        <f t="shared" si="50"/>
      </c>
      <c r="D482" s="42">
        <f t="shared" si="51"/>
      </c>
      <c r="E482" s="84">
        <f t="shared" si="52"/>
      </c>
      <c r="F482" s="84">
        <f t="shared" si="53"/>
      </c>
      <c r="G482" s="55">
        <f t="shared" si="54"/>
      </c>
      <c r="H482" s="58">
        <f t="shared" si="55"/>
      </c>
    </row>
    <row r="483" spans="2:8" ht="12.75">
      <c r="B483" s="28">
        <f t="shared" si="49"/>
      </c>
      <c r="C483" s="38">
        <f t="shared" si="50"/>
      </c>
      <c r="D483" s="42">
        <f t="shared" si="51"/>
      </c>
      <c r="E483" s="84">
        <f t="shared" si="52"/>
      </c>
      <c r="F483" s="84">
        <f t="shared" si="53"/>
      </c>
      <c r="G483" s="55">
        <f t="shared" si="54"/>
      </c>
      <c r="H483" s="58">
        <f t="shared" si="55"/>
      </c>
    </row>
    <row r="484" spans="2:8" ht="12.75">
      <c r="B484" s="28">
        <f t="shared" si="49"/>
      </c>
      <c r="C484" s="38">
        <f t="shared" si="50"/>
      </c>
      <c r="D484" s="42">
        <f t="shared" si="51"/>
      </c>
      <c r="E484" s="84">
        <f t="shared" si="52"/>
      </c>
      <c r="F484" s="84">
        <f t="shared" si="53"/>
      </c>
      <c r="G484" s="55">
        <f t="shared" si="54"/>
      </c>
      <c r="H484" s="58">
        <f t="shared" si="55"/>
      </c>
    </row>
    <row r="485" spans="2:8" ht="12.75">
      <c r="B485" s="28">
        <f t="shared" si="49"/>
      </c>
      <c r="C485" s="38">
        <f t="shared" si="50"/>
      </c>
      <c r="D485" s="42">
        <f t="shared" si="51"/>
      </c>
      <c r="E485" s="84">
        <f t="shared" si="52"/>
      </c>
      <c r="F485" s="84">
        <f t="shared" si="53"/>
      </c>
      <c r="G485" s="55">
        <f t="shared" si="54"/>
      </c>
      <c r="H485" s="58">
        <f t="shared" si="55"/>
      </c>
    </row>
    <row r="486" spans="2:8" ht="12.75">
      <c r="B486" s="28">
        <f t="shared" si="49"/>
      </c>
      <c r="C486" s="38">
        <f t="shared" si="50"/>
      </c>
      <c r="D486" s="42">
        <f t="shared" si="51"/>
      </c>
      <c r="E486" s="84">
        <f t="shared" si="52"/>
      </c>
      <c r="F486" s="84">
        <f t="shared" si="53"/>
      </c>
      <c r="G486" s="55">
        <f t="shared" si="54"/>
      </c>
      <c r="H486" s="58">
        <f t="shared" si="55"/>
      </c>
    </row>
    <row r="487" spans="2:8" ht="12.75">
      <c r="B487" s="28">
        <f t="shared" si="49"/>
      </c>
      <c r="C487" s="38">
        <f t="shared" si="50"/>
      </c>
      <c r="D487" s="42">
        <f t="shared" si="51"/>
      </c>
      <c r="E487" s="84">
        <f t="shared" si="52"/>
      </c>
      <c r="F487" s="84">
        <f t="shared" si="53"/>
      </c>
      <c r="G487" s="55">
        <f t="shared" si="54"/>
      </c>
      <c r="H487" s="58">
        <f t="shared" si="55"/>
      </c>
    </row>
    <row r="488" spans="2:8" ht="12.75">
      <c r="B488" s="28">
        <f t="shared" si="49"/>
      </c>
      <c r="C488" s="38">
        <f t="shared" si="50"/>
      </c>
      <c r="D488" s="42">
        <f t="shared" si="51"/>
      </c>
      <c r="E488" s="84">
        <f t="shared" si="52"/>
      </c>
      <c r="F488" s="84">
        <f t="shared" si="53"/>
      </c>
      <c r="G488" s="55">
        <f t="shared" si="54"/>
      </c>
      <c r="H488" s="58">
        <f t="shared" si="55"/>
      </c>
    </row>
    <row r="489" spans="2:8" ht="12.75">
      <c r="B489" s="28">
        <f t="shared" si="49"/>
      </c>
      <c r="C489" s="38">
        <f t="shared" si="50"/>
      </c>
      <c r="D489" s="42">
        <f t="shared" si="51"/>
      </c>
      <c r="E489" s="84">
        <f t="shared" si="52"/>
      </c>
      <c r="F489" s="84">
        <f t="shared" si="53"/>
      </c>
      <c r="G489" s="55">
        <f t="shared" si="54"/>
      </c>
      <c r="H489" s="58">
        <f t="shared" si="55"/>
      </c>
    </row>
    <row r="490" spans="2:8" ht="12.75">
      <c r="B490" s="28">
        <f t="shared" si="49"/>
      </c>
      <c r="C490" s="38">
        <f t="shared" si="50"/>
      </c>
      <c r="D490" s="42">
        <f t="shared" si="51"/>
      </c>
      <c r="E490" s="84">
        <f t="shared" si="52"/>
      </c>
      <c r="F490" s="84">
        <f t="shared" si="53"/>
      </c>
      <c r="G490" s="55">
        <f t="shared" si="54"/>
      </c>
      <c r="H490" s="58">
        <f t="shared" si="55"/>
      </c>
    </row>
    <row r="491" spans="2:8" ht="12.75">
      <c r="B491" s="28">
        <f t="shared" si="49"/>
      </c>
      <c r="C491" s="38">
        <f t="shared" si="50"/>
      </c>
      <c r="D491" s="42">
        <f t="shared" si="51"/>
      </c>
      <c r="E491" s="84">
        <f t="shared" si="52"/>
      </c>
      <c r="F491" s="84">
        <f t="shared" si="53"/>
      </c>
      <c r="G491" s="55">
        <f t="shared" si="54"/>
      </c>
      <c r="H491" s="58">
        <f t="shared" si="55"/>
      </c>
    </row>
    <row r="492" spans="2:8" ht="12.75">
      <c r="B492" s="28">
        <f t="shared" si="49"/>
      </c>
      <c r="C492" s="38">
        <f t="shared" si="50"/>
      </c>
      <c r="D492" s="42">
        <f t="shared" si="51"/>
      </c>
      <c r="E492" s="84">
        <f t="shared" si="52"/>
      </c>
      <c r="F492" s="84">
        <f t="shared" si="53"/>
      </c>
      <c r="G492" s="55">
        <f t="shared" si="54"/>
      </c>
      <c r="H492" s="58">
        <f t="shared" si="55"/>
      </c>
    </row>
    <row r="493" spans="2:8" ht="12.75">
      <c r="B493" s="28">
        <f t="shared" si="49"/>
      </c>
      <c r="C493" s="38">
        <f t="shared" si="50"/>
      </c>
      <c r="D493" s="42">
        <f t="shared" si="51"/>
      </c>
      <c r="E493" s="84">
        <f t="shared" si="52"/>
      </c>
      <c r="F493" s="84">
        <f t="shared" si="53"/>
      </c>
      <c r="G493" s="55">
        <f t="shared" si="54"/>
      </c>
      <c r="H493" s="58">
        <f t="shared" si="55"/>
      </c>
    </row>
    <row r="494" spans="2:8" ht="12.75">
      <c r="B494" s="28">
        <f t="shared" si="49"/>
      </c>
      <c r="C494" s="38">
        <f t="shared" si="50"/>
      </c>
      <c r="D494" s="42">
        <f t="shared" si="51"/>
      </c>
      <c r="E494" s="84">
        <f t="shared" si="52"/>
      </c>
      <c r="F494" s="84">
        <f t="shared" si="53"/>
      </c>
      <c r="G494" s="55">
        <f t="shared" si="54"/>
      </c>
      <c r="H494" s="58">
        <f t="shared" si="55"/>
      </c>
    </row>
    <row r="495" spans="2:8" ht="12.75">
      <c r="B495" s="28">
        <f t="shared" si="49"/>
      </c>
      <c r="C495" s="38">
        <f t="shared" si="50"/>
      </c>
      <c r="D495" s="42">
        <f t="shared" si="51"/>
      </c>
      <c r="E495" s="84">
        <f t="shared" si="52"/>
      </c>
      <c r="F495" s="84">
        <f t="shared" si="53"/>
      </c>
      <c r="G495" s="55">
        <f t="shared" si="54"/>
      </c>
      <c r="H495" s="58">
        <f t="shared" si="55"/>
      </c>
    </row>
    <row r="496" spans="2:8" ht="12.75">
      <c r="B496" s="28">
        <f t="shared" si="49"/>
      </c>
      <c r="C496" s="38">
        <f t="shared" si="50"/>
      </c>
      <c r="D496" s="42">
        <f t="shared" si="51"/>
      </c>
      <c r="E496" s="84">
        <f t="shared" si="52"/>
      </c>
      <c r="F496" s="84">
        <f t="shared" si="53"/>
      </c>
      <c r="G496" s="55">
        <f t="shared" si="54"/>
      </c>
      <c r="H496" s="58">
        <f t="shared" si="55"/>
      </c>
    </row>
    <row r="497" spans="2:8" ht="12.75">
      <c r="B497" s="28">
        <f t="shared" si="49"/>
      </c>
      <c r="C497" s="38">
        <f t="shared" si="50"/>
      </c>
      <c r="D497" s="42">
        <f t="shared" si="51"/>
      </c>
      <c r="E497" s="84">
        <f t="shared" si="52"/>
      </c>
      <c r="F497" s="84">
        <f t="shared" si="53"/>
      </c>
      <c r="G497" s="55">
        <f t="shared" si="54"/>
      </c>
      <c r="H497" s="58">
        <f t="shared" si="55"/>
      </c>
    </row>
    <row r="498" spans="2:8" ht="12.75">
      <c r="B498" s="28">
        <f t="shared" si="49"/>
      </c>
      <c r="C498" s="38">
        <f t="shared" si="50"/>
      </c>
      <c r="D498" s="42">
        <f t="shared" si="51"/>
      </c>
      <c r="E498" s="84">
        <f t="shared" si="52"/>
      </c>
      <c r="F498" s="84">
        <f t="shared" si="53"/>
      </c>
      <c r="G498" s="55">
        <f t="shared" si="54"/>
      </c>
      <c r="H498" s="58">
        <f t="shared" si="55"/>
      </c>
    </row>
    <row r="499" spans="2:8" ht="12.75">
      <c r="B499" s="28">
        <f t="shared" si="49"/>
      </c>
      <c r="C499" s="38">
        <f t="shared" si="50"/>
      </c>
      <c r="D499" s="42">
        <f t="shared" si="51"/>
      </c>
      <c r="E499" s="84">
        <f t="shared" si="52"/>
      </c>
      <c r="F499" s="84">
        <f t="shared" si="53"/>
      </c>
      <c r="G499" s="55">
        <f t="shared" si="54"/>
      </c>
      <c r="H499" s="58">
        <f t="shared" si="55"/>
      </c>
    </row>
    <row r="500" spans="2:8" ht="12.75">
      <c r="B500" s="28">
        <f t="shared" si="49"/>
      </c>
      <c r="C500" s="38">
        <f t="shared" si="50"/>
      </c>
      <c r="D500" s="42">
        <f t="shared" si="51"/>
      </c>
      <c r="E500" s="84">
        <f t="shared" si="52"/>
      </c>
      <c r="F500" s="84">
        <f t="shared" si="53"/>
      </c>
      <c r="G500" s="55">
        <f t="shared" si="54"/>
      </c>
      <c r="H500" s="58">
        <f t="shared" si="55"/>
      </c>
    </row>
    <row r="501" spans="2:8" ht="12.75">
      <c r="B501" s="28">
        <f t="shared" si="49"/>
      </c>
      <c r="C501" s="38">
        <f t="shared" si="50"/>
      </c>
      <c r="D501" s="42">
        <f t="shared" si="51"/>
      </c>
      <c r="E501" s="84">
        <f t="shared" si="52"/>
      </c>
      <c r="F501" s="84">
        <f t="shared" si="53"/>
      </c>
      <c r="G501" s="55">
        <f t="shared" si="54"/>
      </c>
      <c r="H501" s="58">
        <f t="shared" si="55"/>
      </c>
    </row>
    <row r="502" spans="2:8" ht="12.75">
      <c r="B502" s="28">
        <f t="shared" si="49"/>
      </c>
      <c r="C502" s="38">
        <f t="shared" si="50"/>
      </c>
      <c r="D502" s="42">
        <f t="shared" si="51"/>
      </c>
      <c r="E502" s="84">
        <f t="shared" si="52"/>
      </c>
      <c r="F502" s="84">
        <f t="shared" si="53"/>
      </c>
      <c r="G502" s="55">
        <f t="shared" si="54"/>
      </c>
      <c r="H502" s="58">
        <f t="shared" si="55"/>
      </c>
    </row>
    <row r="503" spans="2:8" ht="12.75">
      <c r="B503" s="28">
        <f t="shared" si="49"/>
      </c>
      <c r="C503" s="38">
        <f t="shared" si="50"/>
      </c>
      <c r="D503" s="42">
        <f t="shared" si="51"/>
      </c>
      <c r="E503" s="84">
        <f t="shared" si="52"/>
      </c>
      <c r="F503" s="84">
        <f t="shared" si="53"/>
      </c>
      <c r="G503" s="55">
        <f t="shared" si="54"/>
      </c>
      <c r="H503" s="58">
        <f t="shared" si="55"/>
      </c>
    </row>
    <row r="504" spans="2:8" ht="12.75">
      <c r="B504" s="28">
        <f t="shared" si="49"/>
      </c>
      <c r="C504" s="38">
        <f t="shared" si="50"/>
      </c>
      <c r="D504" s="42">
        <f t="shared" si="51"/>
      </c>
      <c r="E504" s="84">
        <f t="shared" si="52"/>
      </c>
      <c r="F504" s="84">
        <f t="shared" si="53"/>
      </c>
      <c r="G504" s="55">
        <f t="shared" si="54"/>
      </c>
      <c r="H504" s="58">
        <f t="shared" si="55"/>
      </c>
    </row>
    <row r="505" spans="2:8" ht="12.75">
      <c r="B505" s="28">
        <f t="shared" si="49"/>
      </c>
      <c r="C505" s="38">
        <f t="shared" si="50"/>
      </c>
      <c r="D505" s="42">
        <f t="shared" si="51"/>
      </c>
      <c r="E505" s="84">
        <f t="shared" si="52"/>
      </c>
      <c r="F505" s="84">
        <f t="shared" si="53"/>
      </c>
      <c r="G505" s="55">
        <f t="shared" si="54"/>
      </c>
      <c r="H505" s="58">
        <f t="shared" si="55"/>
      </c>
    </row>
    <row r="506" spans="2:8" ht="12.75">
      <c r="B506" s="28">
        <f t="shared" si="49"/>
      </c>
      <c r="C506" s="38">
        <f t="shared" si="50"/>
      </c>
      <c r="D506" s="42">
        <f t="shared" si="51"/>
      </c>
      <c r="E506" s="84">
        <f t="shared" si="52"/>
      </c>
      <c r="F506" s="84">
        <f t="shared" si="53"/>
      </c>
      <c r="G506" s="55">
        <f t="shared" si="54"/>
      </c>
      <c r="H506" s="58">
        <f t="shared" si="55"/>
      </c>
    </row>
    <row r="507" spans="2:8" ht="12.75">
      <c r="B507" s="28">
        <f t="shared" si="49"/>
      </c>
      <c r="C507" s="38">
        <f t="shared" si="50"/>
      </c>
      <c r="D507" s="42">
        <f t="shared" si="51"/>
      </c>
      <c r="E507" s="84">
        <f t="shared" si="52"/>
      </c>
      <c r="F507" s="84">
        <f t="shared" si="53"/>
      </c>
      <c r="G507" s="55">
        <f t="shared" si="54"/>
      </c>
      <c r="H507" s="58">
        <f t="shared" si="55"/>
      </c>
    </row>
    <row r="508" spans="2:8" ht="12.75">
      <c r="B508" s="28">
        <f t="shared" si="49"/>
      </c>
      <c r="C508" s="38">
        <f t="shared" si="50"/>
      </c>
      <c r="D508" s="42">
        <f t="shared" si="51"/>
      </c>
      <c r="E508" s="84">
        <f t="shared" si="52"/>
      </c>
      <c r="F508" s="84">
        <f t="shared" si="53"/>
      </c>
      <c r="G508" s="55">
        <f t="shared" si="54"/>
      </c>
      <c r="H508" s="58">
        <f t="shared" si="55"/>
      </c>
    </row>
    <row r="509" spans="2:8" ht="12.75">
      <c r="B509" s="28">
        <f t="shared" si="49"/>
      </c>
      <c r="C509" s="38">
        <f t="shared" si="50"/>
      </c>
      <c r="D509" s="42">
        <f t="shared" si="51"/>
      </c>
      <c r="E509" s="84">
        <f t="shared" si="52"/>
      </c>
      <c r="F509" s="84">
        <f t="shared" si="53"/>
      </c>
      <c r="G509" s="55">
        <f t="shared" si="54"/>
      </c>
      <c r="H509" s="58">
        <f t="shared" si="55"/>
      </c>
    </row>
    <row r="510" spans="2:8" ht="12.75">
      <c r="B510" s="28">
        <f t="shared" si="49"/>
      </c>
      <c r="C510" s="38">
        <f t="shared" si="50"/>
      </c>
      <c r="D510" s="42">
        <f t="shared" si="51"/>
      </c>
      <c r="E510" s="84">
        <f t="shared" si="52"/>
      </c>
      <c r="F510" s="84">
        <f t="shared" si="53"/>
      </c>
      <c r="G510" s="55">
        <f t="shared" si="54"/>
      </c>
      <c r="H510" s="58">
        <f t="shared" si="55"/>
      </c>
    </row>
    <row r="511" spans="2:8" ht="12.75">
      <c r="B511" s="28">
        <f t="shared" si="49"/>
      </c>
      <c r="C511" s="38">
        <f t="shared" si="50"/>
      </c>
      <c r="D511" s="42">
        <f t="shared" si="51"/>
      </c>
      <c r="E511" s="84">
        <f t="shared" si="52"/>
      </c>
      <c r="F511" s="84">
        <f t="shared" si="53"/>
      </c>
      <c r="G511" s="55">
        <f t="shared" si="54"/>
      </c>
      <c r="H511" s="58">
        <f t="shared" si="55"/>
      </c>
    </row>
    <row r="512" spans="2:8" ht="12.75">
      <c r="B512" s="28">
        <f t="shared" si="49"/>
      </c>
      <c r="C512" s="38">
        <f t="shared" si="50"/>
      </c>
      <c r="D512" s="42">
        <f t="shared" si="51"/>
      </c>
      <c r="E512" s="84">
        <f t="shared" si="52"/>
      </c>
      <c r="F512" s="84">
        <f t="shared" si="53"/>
      </c>
      <c r="G512" s="55">
        <f t="shared" si="54"/>
      </c>
      <c r="H512" s="58">
        <f t="shared" si="55"/>
      </c>
    </row>
    <row r="513" spans="2:8" ht="12.75">
      <c r="B513" s="28">
        <f t="shared" si="49"/>
      </c>
      <c r="C513" s="38">
        <f t="shared" si="50"/>
      </c>
      <c r="D513" s="42">
        <f t="shared" si="51"/>
      </c>
      <c r="E513" s="84">
        <f t="shared" si="52"/>
      </c>
      <c r="F513" s="84">
        <f t="shared" si="53"/>
      </c>
      <c r="G513" s="55">
        <f t="shared" si="54"/>
      </c>
      <c r="H513" s="58">
        <f t="shared" si="55"/>
      </c>
    </row>
    <row r="514" spans="2:8" ht="12.75">
      <c r="B514" s="28">
        <f t="shared" si="49"/>
      </c>
      <c r="C514" s="38">
        <f t="shared" si="50"/>
      </c>
      <c r="D514" s="42">
        <f t="shared" si="51"/>
      </c>
      <c r="E514" s="84">
        <f t="shared" si="52"/>
      </c>
      <c r="F514" s="84">
        <f t="shared" si="53"/>
      </c>
      <c r="G514" s="55">
        <f t="shared" si="54"/>
      </c>
      <c r="H514" s="58">
        <f t="shared" si="55"/>
      </c>
    </row>
    <row r="515" spans="2:8" ht="12.75">
      <c r="B515" s="28">
        <f t="shared" si="49"/>
      </c>
      <c r="C515" s="38">
        <f t="shared" si="50"/>
      </c>
      <c r="D515" s="42">
        <f t="shared" si="51"/>
      </c>
      <c r="E515" s="84">
        <f t="shared" si="52"/>
      </c>
      <c r="F515" s="84">
        <f t="shared" si="53"/>
      </c>
      <c r="G515" s="55">
        <f t="shared" si="54"/>
      </c>
      <c r="H515" s="58">
        <f t="shared" si="55"/>
      </c>
    </row>
    <row r="516" spans="2:8" ht="12.75">
      <c r="B516" s="28">
        <f t="shared" si="49"/>
      </c>
      <c r="C516" s="38">
        <f t="shared" si="50"/>
      </c>
      <c r="D516" s="42">
        <f t="shared" si="51"/>
      </c>
      <c r="E516" s="84">
        <f t="shared" si="52"/>
      </c>
      <c r="F516" s="84">
        <f t="shared" si="53"/>
      </c>
      <c r="G516" s="55">
        <f t="shared" si="54"/>
      </c>
      <c r="H516" s="58">
        <f t="shared" si="55"/>
      </c>
    </row>
    <row r="517" spans="2:8" ht="12.75">
      <c r="B517" s="28">
        <f t="shared" si="49"/>
      </c>
      <c r="C517" s="38">
        <f t="shared" si="50"/>
      </c>
      <c r="D517" s="42">
        <f t="shared" si="51"/>
      </c>
      <c r="E517" s="84">
        <f t="shared" si="52"/>
      </c>
      <c r="F517" s="84">
        <f t="shared" si="53"/>
      </c>
      <c r="G517" s="55">
        <f t="shared" si="54"/>
      </c>
      <c r="H517" s="58">
        <f t="shared" si="55"/>
      </c>
    </row>
    <row r="518" spans="2:8" ht="12.75">
      <c r="B518" s="28">
        <f t="shared" si="49"/>
      </c>
      <c r="C518" s="38">
        <f t="shared" si="50"/>
      </c>
      <c r="D518" s="42">
        <f t="shared" si="51"/>
      </c>
      <c r="E518" s="84">
        <f t="shared" si="52"/>
      </c>
      <c r="F518" s="84">
        <f t="shared" si="53"/>
      </c>
      <c r="G518" s="55">
        <f t="shared" si="54"/>
      </c>
      <c r="H518" s="58">
        <f t="shared" si="55"/>
      </c>
    </row>
    <row r="519" spans="2:8" ht="12.75">
      <c r="B519" s="28">
        <f t="shared" si="49"/>
      </c>
      <c r="C519" s="38">
        <f t="shared" si="50"/>
      </c>
      <c r="D519" s="42">
        <f t="shared" si="51"/>
      </c>
      <c r="E519" s="84">
        <f t="shared" si="52"/>
      </c>
      <c r="F519" s="84">
        <f t="shared" si="53"/>
      </c>
      <c r="G519" s="55">
        <f t="shared" si="54"/>
      </c>
      <c r="H519" s="58">
        <f t="shared" si="55"/>
      </c>
    </row>
    <row r="520" spans="2:8" ht="12.75">
      <c r="B520" s="28">
        <f t="shared" si="49"/>
      </c>
      <c r="C520" s="38">
        <f t="shared" si="50"/>
      </c>
      <c r="D520" s="42">
        <f t="shared" si="51"/>
      </c>
      <c r="E520" s="84">
        <f t="shared" si="52"/>
      </c>
      <c r="F520" s="84">
        <f t="shared" si="53"/>
      </c>
      <c r="G520" s="55">
        <f t="shared" si="54"/>
      </c>
      <c r="H520" s="58">
        <f t="shared" si="55"/>
      </c>
    </row>
    <row r="521" spans="2:8" ht="12.75">
      <c r="B521" s="28">
        <f t="shared" si="49"/>
      </c>
      <c r="C521" s="38">
        <f t="shared" si="50"/>
      </c>
      <c r="D521" s="42">
        <f t="shared" si="51"/>
      </c>
      <c r="E521" s="84">
        <f t="shared" si="52"/>
      </c>
      <c r="F521" s="84">
        <f t="shared" si="53"/>
      </c>
      <c r="G521" s="55">
        <f t="shared" si="54"/>
      </c>
      <c r="H521" s="58">
        <f t="shared" si="55"/>
      </c>
    </row>
    <row r="522" spans="2:8" ht="12.75">
      <c r="B522" s="28">
        <f t="shared" si="49"/>
      </c>
      <c r="C522" s="38">
        <f t="shared" si="50"/>
      </c>
      <c r="D522" s="42">
        <f t="shared" si="51"/>
      </c>
      <c r="E522" s="84">
        <f t="shared" si="52"/>
      </c>
      <c r="F522" s="84">
        <f t="shared" si="53"/>
      </c>
      <c r="G522" s="55">
        <f t="shared" si="54"/>
      </c>
      <c r="H522" s="58">
        <f t="shared" si="55"/>
      </c>
    </row>
    <row r="523" spans="2:8" ht="12.75">
      <c r="B523" s="28">
        <f t="shared" si="49"/>
      </c>
      <c r="C523" s="38">
        <f t="shared" si="50"/>
      </c>
      <c r="D523" s="42">
        <f t="shared" si="51"/>
      </c>
      <c r="E523" s="84">
        <f t="shared" si="52"/>
      </c>
      <c r="F523" s="84">
        <f t="shared" si="53"/>
      </c>
      <c r="G523" s="55">
        <f t="shared" si="54"/>
      </c>
      <c r="H523" s="58">
        <f t="shared" si="55"/>
      </c>
    </row>
    <row r="524" spans="2:8" ht="12.75">
      <c r="B524" s="28">
        <f t="shared" si="49"/>
      </c>
      <c r="C524" s="38">
        <f t="shared" si="50"/>
      </c>
      <c r="D524" s="42">
        <f t="shared" si="51"/>
      </c>
      <c r="E524" s="84">
        <f t="shared" si="52"/>
      </c>
      <c r="F524" s="84">
        <f t="shared" si="53"/>
      </c>
      <c r="G524" s="55">
        <f t="shared" si="54"/>
      </c>
      <c r="H524" s="58">
        <f t="shared" si="55"/>
      </c>
    </row>
    <row r="525" spans="2:8" ht="12.75">
      <c r="B525" s="28">
        <f t="shared" si="49"/>
      </c>
      <c r="C525" s="38">
        <f t="shared" si="50"/>
      </c>
      <c r="D525" s="42">
        <f t="shared" si="51"/>
      </c>
      <c r="E525" s="84">
        <f t="shared" si="52"/>
      </c>
      <c r="F525" s="84">
        <f t="shared" si="53"/>
      </c>
      <c r="G525" s="55">
        <f t="shared" si="54"/>
      </c>
      <c r="H525" s="58">
        <f t="shared" si="55"/>
      </c>
    </row>
    <row r="526" spans="2:8" ht="12.75">
      <c r="B526" s="28">
        <f t="shared" si="49"/>
      </c>
      <c r="C526" s="38">
        <f t="shared" si="50"/>
      </c>
      <c r="D526" s="42">
        <f t="shared" si="51"/>
      </c>
      <c r="E526" s="84">
        <f t="shared" si="52"/>
      </c>
      <c r="F526" s="84">
        <f t="shared" si="53"/>
      </c>
      <c r="G526" s="55">
        <f t="shared" si="54"/>
      </c>
      <c r="H526" s="58">
        <f t="shared" si="55"/>
      </c>
    </row>
    <row r="527" spans="2:8" ht="12.75">
      <c r="B527" s="28">
        <f t="shared" si="49"/>
      </c>
      <c r="C527" s="38">
        <f t="shared" si="50"/>
      </c>
      <c r="D527" s="42">
        <f t="shared" si="51"/>
      </c>
      <c r="E527" s="84">
        <f t="shared" si="52"/>
      </c>
      <c r="F527" s="84">
        <f t="shared" si="53"/>
      </c>
      <c r="G527" s="55">
        <f t="shared" si="54"/>
      </c>
      <c r="H527" s="58">
        <f t="shared" si="55"/>
      </c>
    </row>
    <row r="528" spans="2:8" ht="12.75">
      <c r="B528" s="28">
        <f t="shared" si="49"/>
      </c>
      <c r="C528" s="38">
        <f t="shared" si="50"/>
      </c>
      <c r="D528" s="42">
        <f t="shared" si="51"/>
      </c>
      <c r="E528" s="84">
        <f t="shared" si="52"/>
      </c>
      <c r="F528" s="84">
        <f t="shared" si="53"/>
      </c>
      <c r="G528" s="55">
        <f t="shared" si="54"/>
      </c>
      <c r="H528" s="58">
        <f t="shared" si="55"/>
      </c>
    </row>
    <row r="529" spans="2:8" ht="12.75">
      <c r="B529" s="28">
        <f t="shared" si="49"/>
      </c>
      <c r="C529" s="38">
        <f t="shared" si="50"/>
      </c>
      <c r="D529" s="42">
        <f t="shared" si="51"/>
      </c>
      <c r="E529" s="84">
        <f t="shared" si="52"/>
      </c>
      <c r="F529" s="84">
        <f t="shared" si="53"/>
      </c>
      <c r="G529" s="55">
        <f t="shared" si="54"/>
      </c>
      <c r="H529" s="58">
        <f t="shared" si="55"/>
      </c>
    </row>
    <row r="530" spans="2:8" ht="12.75">
      <c r="B530" s="28">
        <f t="shared" si="49"/>
      </c>
      <c r="C530" s="38">
        <f t="shared" si="50"/>
      </c>
      <c r="D530" s="42">
        <f t="shared" si="51"/>
      </c>
      <c r="E530" s="84">
        <f t="shared" si="52"/>
      </c>
      <c r="F530" s="84">
        <f t="shared" si="53"/>
      </c>
      <c r="G530" s="55">
        <f t="shared" si="54"/>
      </c>
      <c r="H530" s="58">
        <f t="shared" si="55"/>
      </c>
    </row>
    <row r="531" spans="2:8" ht="12.75">
      <c r="B531" s="28">
        <f t="shared" si="49"/>
      </c>
      <c r="C531" s="38">
        <f t="shared" si="50"/>
      </c>
      <c r="D531" s="42">
        <f t="shared" si="51"/>
      </c>
      <c r="E531" s="84">
        <f t="shared" si="52"/>
      </c>
      <c r="F531" s="84">
        <f t="shared" si="53"/>
      </c>
      <c r="G531" s="55">
        <f t="shared" si="54"/>
      </c>
      <c r="H531" s="58">
        <f t="shared" si="55"/>
      </c>
    </row>
    <row r="532" spans="2:8" ht="12.75">
      <c r="B532" s="28">
        <f t="shared" si="49"/>
      </c>
      <c r="C532" s="38">
        <f t="shared" si="50"/>
      </c>
      <c r="D532" s="42">
        <f t="shared" si="51"/>
      </c>
      <c r="E532" s="84">
        <f t="shared" si="52"/>
      </c>
      <c r="F532" s="84">
        <f t="shared" si="53"/>
      </c>
      <c r="G532" s="55">
        <f t="shared" si="54"/>
      </c>
      <c r="H532" s="58">
        <f t="shared" si="55"/>
      </c>
    </row>
    <row r="533" spans="2:8" ht="12.75">
      <c r="B533" s="28">
        <f t="shared" si="49"/>
      </c>
      <c r="C533" s="38">
        <f t="shared" si="50"/>
      </c>
      <c r="D533" s="42">
        <f t="shared" si="51"/>
      </c>
      <c r="E533" s="84">
        <f t="shared" si="52"/>
      </c>
      <c r="F533" s="84">
        <f t="shared" si="53"/>
      </c>
      <c r="G533" s="55">
        <f t="shared" si="54"/>
      </c>
      <c r="H533" s="58">
        <f t="shared" si="55"/>
      </c>
    </row>
    <row r="534" spans="2:8" ht="12.75">
      <c r="B534" s="28">
        <f t="shared" si="49"/>
      </c>
      <c r="C534" s="38">
        <f t="shared" si="50"/>
      </c>
      <c r="D534" s="42">
        <f t="shared" si="51"/>
      </c>
      <c r="E534" s="84">
        <f t="shared" si="52"/>
      </c>
      <c r="F534" s="84">
        <f t="shared" si="53"/>
      </c>
      <c r="G534" s="55">
        <f t="shared" si="54"/>
      </c>
      <c r="H534" s="58">
        <f t="shared" si="55"/>
      </c>
    </row>
    <row r="535" spans="2:8" ht="12.75">
      <c r="B535" s="28">
        <f t="shared" si="49"/>
      </c>
      <c r="C535" s="38">
        <f t="shared" si="50"/>
      </c>
      <c r="D535" s="42">
        <f t="shared" si="51"/>
      </c>
      <c r="E535" s="84">
        <f t="shared" si="52"/>
      </c>
      <c r="F535" s="84">
        <f t="shared" si="53"/>
      </c>
      <c r="G535" s="55">
        <f t="shared" si="54"/>
      </c>
      <c r="H535" s="58">
        <f t="shared" si="55"/>
      </c>
    </row>
    <row r="536" spans="2:8" ht="12.75">
      <c r="B536" s="28">
        <f t="shared" si="49"/>
      </c>
      <c r="C536" s="38">
        <f t="shared" si="50"/>
      </c>
      <c r="D536" s="42">
        <f t="shared" si="51"/>
      </c>
      <c r="E536" s="84">
        <f t="shared" si="52"/>
      </c>
      <c r="F536" s="84">
        <f t="shared" si="53"/>
      </c>
      <c r="G536" s="55">
        <f t="shared" si="54"/>
      </c>
      <c r="H536" s="58">
        <f t="shared" si="55"/>
      </c>
    </row>
    <row r="537" spans="2:8" ht="12.75">
      <c r="B537" s="28">
        <f aca="true" t="shared" si="56" ref="B537:B569">pagam.Num</f>
      </c>
      <c r="C537" s="38">
        <f aca="true" t="shared" si="57" ref="C537:C569">Mostra.Data</f>
      </c>
      <c r="D537" s="42">
        <f aca="true" t="shared" si="58" ref="D537:D569">Bil.Iniz</f>
      </c>
      <c r="E537" s="84">
        <f aca="true" t="shared" si="59" ref="E537:E569">Interesse</f>
      </c>
      <c r="F537" s="84">
        <f aca="true" t="shared" si="60" ref="F537:F569">Capitale</f>
      </c>
      <c r="G537" s="55">
        <f aca="true" t="shared" si="61" ref="G537:G569">Bilancio.finale</f>
      </c>
      <c r="H537" s="58">
        <f aca="true" t="shared" si="62" ref="H537:H569">Interesse.Comp</f>
      </c>
    </row>
    <row r="538" spans="2:8" ht="12.75">
      <c r="B538" s="28">
        <f t="shared" si="56"/>
      </c>
      <c r="C538" s="38">
        <f t="shared" si="57"/>
      </c>
      <c r="D538" s="42">
        <f t="shared" si="58"/>
      </c>
      <c r="E538" s="84">
        <f t="shared" si="59"/>
      </c>
      <c r="F538" s="84">
        <f t="shared" si="60"/>
      </c>
      <c r="G538" s="55">
        <f t="shared" si="61"/>
      </c>
      <c r="H538" s="58">
        <f t="shared" si="62"/>
      </c>
    </row>
    <row r="539" spans="2:8" ht="12.75">
      <c r="B539" s="28">
        <f t="shared" si="56"/>
      </c>
      <c r="C539" s="38">
        <f t="shared" si="57"/>
      </c>
      <c r="D539" s="42">
        <f t="shared" si="58"/>
      </c>
      <c r="E539" s="84">
        <f t="shared" si="59"/>
      </c>
      <c r="F539" s="84">
        <f t="shared" si="60"/>
      </c>
      <c r="G539" s="55">
        <f t="shared" si="61"/>
      </c>
      <c r="H539" s="58">
        <f t="shared" si="62"/>
      </c>
    </row>
    <row r="540" spans="2:8" ht="12.75">
      <c r="B540" s="28">
        <f t="shared" si="56"/>
      </c>
      <c r="C540" s="38">
        <f t="shared" si="57"/>
      </c>
      <c r="D540" s="42">
        <f t="shared" si="58"/>
      </c>
      <c r="E540" s="84">
        <f t="shared" si="59"/>
      </c>
      <c r="F540" s="84">
        <f t="shared" si="60"/>
      </c>
      <c r="G540" s="55">
        <f t="shared" si="61"/>
      </c>
      <c r="H540" s="58">
        <f t="shared" si="62"/>
      </c>
    </row>
    <row r="541" spans="2:8" ht="12.75">
      <c r="B541" s="28">
        <f t="shared" si="56"/>
      </c>
      <c r="C541" s="38">
        <f t="shared" si="57"/>
      </c>
      <c r="D541" s="42">
        <f t="shared" si="58"/>
      </c>
      <c r="E541" s="84">
        <f t="shared" si="59"/>
      </c>
      <c r="F541" s="84">
        <f t="shared" si="60"/>
      </c>
      <c r="G541" s="55">
        <f t="shared" si="61"/>
      </c>
      <c r="H541" s="58">
        <f t="shared" si="62"/>
      </c>
    </row>
    <row r="542" spans="2:8" ht="12.75">
      <c r="B542" s="28">
        <f t="shared" si="56"/>
      </c>
      <c r="C542" s="38">
        <f t="shared" si="57"/>
      </c>
      <c r="D542" s="42">
        <f t="shared" si="58"/>
      </c>
      <c r="E542" s="84">
        <f t="shared" si="59"/>
      </c>
      <c r="F542" s="84">
        <f t="shared" si="60"/>
      </c>
      <c r="G542" s="55">
        <f t="shared" si="61"/>
      </c>
      <c r="H542" s="58">
        <f t="shared" si="62"/>
      </c>
    </row>
    <row r="543" spans="2:8" ht="12.75">
      <c r="B543" s="28">
        <f t="shared" si="56"/>
      </c>
      <c r="C543" s="38">
        <f t="shared" si="57"/>
      </c>
      <c r="D543" s="42">
        <f t="shared" si="58"/>
      </c>
      <c r="E543" s="84">
        <f t="shared" si="59"/>
      </c>
      <c r="F543" s="84">
        <f t="shared" si="60"/>
      </c>
      <c r="G543" s="55">
        <f t="shared" si="61"/>
      </c>
      <c r="H543" s="58">
        <f t="shared" si="62"/>
      </c>
    </row>
    <row r="544" spans="2:8" ht="12.75">
      <c r="B544" s="28">
        <f t="shared" si="56"/>
      </c>
      <c r="C544" s="38">
        <f t="shared" si="57"/>
      </c>
      <c r="D544" s="42">
        <f t="shared" si="58"/>
      </c>
      <c r="E544" s="84">
        <f t="shared" si="59"/>
      </c>
      <c r="F544" s="84">
        <f t="shared" si="60"/>
      </c>
      <c r="G544" s="55">
        <f t="shared" si="61"/>
      </c>
      <c r="H544" s="58">
        <f t="shared" si="62"/>
      </c>
    </row>
    <row r="545" spans="2:8" ht="12.75">
      <c r="B545" s="28">
        <f t="shared" si="56"/>
      </c>
      <c r="C545" s="38">
        <f t="shared" si="57"/>
      </c>
      <c r="D545" s="42">
        <f t="shared" si="58"/>
      </c>
      <c r="E545" s="84">
        <f t="shared" si="59"/>
      </c>
      <c r="F545" s="84">
        <f t="shared" si="60"/>
      </c>
      <c r="G545" s="55">
        <f t="shared" si="61"/>
      </c>
      <c r="H545" s="58">
        <f t="shared" si="62"/>
      </c>
    </row>
    <row r="546" spans="2:8" ht="12.75">
      <c r="B546" s="28">
        <f t="shared" si="56"/>
      </c>
      <c r="C546" s="38">
        <f t="shared" si="57"/>
      </c>
      <c r="D546" s="42">
        <f t="shared" si="58"/>
      </c>
      <c r="E546" s="84">
        <f t="shared" si="59"/>
      </c>
      <c r="F546" s="84">
        <f t="shared" si="60"/>
      </c>
      <c r="G546" s="55">
        <f t="shared" si="61"/>
      </c>
      <c r="H546" s="58">
        <f t="shared" si="62"/>
      </c>
    </row>
    <row r="547" spans="2:8" ht="12.75">
      <c r="B547" s="28">
        <f t="shared" si="56"/>
      </c>
      <c r="C547" s="38">
        <f t="shared" si="57"/>
      </c>
      <c r="D547" s="42">
        <f t="shared" si="58"/>
      </c>
      <c r="E547" s="84">
        <f t="shared" si="59"/>
      </c>
      <c r="F547" s="84">
        <f t="shared" si="60"/>
      </c>
      <c r="G547" s="55">
        <f t="shared" si="61"/>
      </c>
      <c r="H547" s="58">
        <f t="shared" si="62"/>
      </c>
    </row>
    <row r="548" spans="2:8" ht="12.75">
      <c r="B548" s="28">
        <f t="shared" si="56"/>
      </c>
      <c r="C548" s="38">
        <f t="shared" si="57"/>
      </c>
      <c r="D548" s="42">
        <f t="shared" si="58"/>
      </c>
      <c r="E548" s="84">
        <f t="shared" si="59"/>
      </c>
      <c r="F548" s="84">
        <f t="shared" si="60"/>
      </c>
      <c r="G548" s="55">
        <f t="shared" si="61"/>
      </c>
      <c r="H548" s="58">
        <f t="shared" si="62"/>
      </c>
    </row>
    <row r="549" spans="2:8" ht="12.75">
      <c r="B549" s="28">
        <f t="shared" si="56"/>
      </c>
      <c r="C549" s="38">
        <f t="shared" si="57"/>
      </c>
      <c r="D549" s="42">
        <f t="shared" si="58"/>
      </c>
      <c r="E549" s="84">
        <f t="shared" si="59"/>
      </c>
      <c r="F549" s="84">
        <f t="shared" si="60"/>
      </c>
      <c r="G549" s="55">
        <f t="shared" si="61"/>
      </c>
      <c r="H549" s="58">
        <f t="shared" si="62"/>
      </c>
    </row>
    <row r="550" spans="2:8" ht="12.75">
      <c r="B550" s="28">
        <f t="shared" si="56"/>
      </c>
      <c r="C550" s="38">
        <f t="shared" si="57"/>
      </c>
      <c r="D550" s="42">
        <f t="shared" si="58"/>
      </c>
      <c r="E550" s="84">
        <f t="shared" si="59"/>
      </c>
      <c r="F550" s="84">
        <f t="shared" si="60"/>
      </c>
      <c r="G550" s="55">
        <f t="shared" si="61"/>
      </c>
      <c r="H550" s="58">
        <f t="shared" si="62"/>
      </c>
    </row>
    <row r="551" spans="2:8" ht="12.75">
      <c r="B551" s="28">
        <f t="shared" si="56"/>
      </c>
      <c r="C551" s="38">
        <f t="shared" si="57"/>
      </c>
      <c r="D551" s="42">
        <f t="shared" si="58"/>
      </c>
      <c r="E551" s="84">
        <f t="shared" si="59"/>
      </c>
      <c r="F551" s="84">
        <f t="shared" si="60"/>
      </c>
      <c r="G551" s="55">
        <f t="shared" si="61"/>
      </c>
      <c r="H551" s="58">
        <f t="shared" si="62"/>
      </c>
    </row>
    <row r="552" spans="2:8" ht="12.75">
      <c r="B552" s="28">
        <f t="shared" si="56"/>
      </c>
      <c r="C552" s="38">
        <f t="shared" si="57"/>
      </c>
      <c r="D552" s="42">
        <f t="shared" si="58"/>
      </c>
      <c r="E552" s="84">
        <f t="shared" si="59"/>
      </c>
      <c r="F552" s="84">
        <f t="shared" si="60"/>
      </c>
      <c r="G552" s="55">
        <f t="shared" si="61"/>
      </c>
      <c r="H552" s="58">
        <f t="shared" si="62"/>
      </c>
    </row>
    <row r="553" spans="2:8" ht="12.75">
      <c r="B553" s="28">
        <f t="shared" si="56"/>
      </c>
      <c r="C553" s="38">
        <f t="shared" si="57"/>
      </c>
      <c r="D553" s="42">
        <f t="shared" si="58"/>
      </c>
      <c r="E553" s="84">
        <f t="shared" si="59"/>
      </c>
      <c r="F553" s="84">
        <f t="shared" si="60"/>
      </c>
      <c r="G553" s="55">
        <f t="shared" si="61"/>
      </c>
      <c r="H553" s="58">
        <f t="shared" si="62"/>
      </c>
    </row>
    <row r="554" spans="2:8" ht="12.75">
      <c r="B554" s="28">
        <f t="shared" si="56"/>
      </c>
      <c r="C554" s="38">
        <f t="shared" si="57"/>
      </c>
      <c r="D554" s="42">
        <f t="shared" si="58"/>
      </c>
      <c r="E554" s="84">
        <f t="shared" si="59"/>
      </c>
      <c r="F554" s="84">
        <f t="shared" si="60"/>
      </c>
      <c r="G554" s="55">
        <f t="shared" si="61"/>
      </c>
      <c r="H554" s="58">
        <f t="shared" si="62"/>
      </c>
    </row>
    <row r="555" spans="2:8" ht="12.75">
      <c r="B555" s="28">
        <f t="shared" si="56"/>
      </c>
      <c r="C555" s="38">
        <f t="shared" si="57"/>
      </c>
      <c r="D555" s="42">
        <f t="shared" si="58"/>
      </c>
      <c r="E555" s="84">
        <f t="shared" si="59"/>
      </c>
      <c r="F555" s="84">
        <f t="shared" si="60"/>
      </c>
      <c r="G555" s="55">
        <f t="shared" si="61"/>
      </c>
      <c r="H555" s="58">
        <f t="shared" si="62"/>
      </c>
    </row>
    <row r="556" spans="2:8" ht="12.75">
      <c r="B556" s="28">
        <f t="shared" si="56"/>
      </c>
      <c r="C556" s="38">
        <f t="shared" si="57"/>
      </c>
      <c r="D556" s="42">
        <f t="shared" si="58"/>
      </c>
      <c r="E556" s="84">
        <f t="shared" si="59"/>
      </c>
      <c r="F556" s="84">
        <f t="shared" si="60"/>
      </c>
      <c r="G556" s="55">
        <f t="shared" si="61"/>
      </c>
      <c r="H556" s="58">
        <f t="shared" si="62"/>
      </c>
    </row>
    <row r="557" spans="2:8" ht="12.75">
      <c r="B557" s="28">
        <f t="shared" si="56"/>
      </c>
      <c r="C557" s="38">
        <f t="shared" si="57"/>
      </c>
      <c r="D557" s="42">
        <f t="shared" si="58"/>
      </c>
      <c r="E557" s="84">
        <f t="shared" si="59"/>
      </c>
      <c r="F557" s="84">
        <f t="shared" si="60"/>
      </c>
      <c r="G557" s="55">
        <f t="shared" si="61"/>
      </c>
      <c r="H557" s="58">
        <f t="shared" si="62"/>
      </c>
    </row>
    <row r="558" spans="2:8" ht="12.75">
      <c r="B558" s="28">
        <f t="shared" si="56"/>
      </c>
      <c r="C558" s="38">
        <f t="shared" si="57"/>
      </c>
      <c r="D558" s="42">
        <f t="shared" si="58"/>
      </c>
      <c r="E558" s="84">
        <f t="shared" si="59"/>
      </c>
      <c r="F558" s="84">
        <f t="shared" si="60"/>
      </c>
      <c r="G558" s="55">
        <f t="shared" si="61"/>
      </c>
      <c r="H558" s="58">
        <f t="shared" si="62"/>
      </c>
    </row>
    <row r="559" spans="2:8" ht="12.75">
      <c r="B559" s="28">
        <f t="shared" si="56"/>
      </c>
      <c r="C559" s="38">
        <f t="shared" si="57"/>
      </c>
      <c r="D559" s="42">
        <f t="shared" si="58"/>
      </c>
      <c r="E559" s="84">
        <f t="shared" si="59"/>
      </c>
      <c r="F559" s="84">
        <f t="shared" si="60"/>
      </c>
      <c r="G559" s="55">
        <f t="shared" si="61"/>
      </c>
      <c r="H559" s="58">
        <f t="shared" si="62"/>
      </c>
    </row>
    <row r="560" spans="2:8" ht="12.75">
      <c r="B560" s="28">
        <f t="shared" si="56"/>
      </c>
      <c r="C560" s="38">
        <f t="shared" si="57"/>
      </c>
      <c r="D560" s="42">
        <f t="shared" si="58"/>
      </c>
      <c r="E560" s="84">
        <f t="shared" si="59"/>
      </c>
      <c r="F560" s="84">
        <f t="shared" si="60"/>
      </c>
      <c r="G560" s="55">
        <f t="shared" si="61"/>
      </c>
      <c r="H560" s="58">
        <f t="shared" si="62"/>
      </c>
    </row>
    <row r="561" spans="2:8" ht="12.75">
      <c r="B561" s="28">
        <f t="shared" si="56"/>
      </c>
      <c r="C561" s="38">
        <f t="shared" si="57"/>
      </c>
      <c r="D561" s="42">
        <f t="shared" si="58"/>
      </c>
      <c r="E561" s="84">
        <f t="shared" si="59"/>
      </c>
      <c r="F561" s="84">
        <f t="shared" si="60"/>
      </c>
      <c r="G561" s="55">
        <f t="shared" si="61"/>
      </c>
      <c r="H561" s="58">
        <f t="shared" si="62"/>
      </c>
    </row>
    <row r="562" spans="2:8" ht="12.75">
      <c r="B562" s="28">
        <f t="shared" si="56"/>
      </c>
      <c r="C562" s="38">
        <f t="shared" si="57"/>
      </c>
      <c r="D562" s="42">
        <f t="shared" si="58"/>
      </c>
      <c r="E562" s="84">
        <f t="shared" si="59"/>
      </c>
      <c r="F562" s="84">
        <f t="shared" si="60"/>
      </c>
      <c r="G562" s="55">
        <f t="shared" si="61"/>
      </c>
      <c r="H562" s="58">
        <f t="shared" si="62"/>
      </c>
    </row>
    <row r="563" spans="2:8" ht="12.75">
      <c r="B563" s="28">
        <f t="shared" si="56"/>
      </c>
      <c r="C563" s="38">
        <f t="shared" si="57"/>
      </c>
      <c r="D563" s="42">
        <f t="shared" si="58"/>
      </c>
      <c r="E563" s="84">
        <f t="shared" si="59"/>
      </c>
      <c r="F563" s="84">
        <f t="shared" si="60"/>
      </c>
      <c r="G563" s="55">
        <f t="shared" si="61"/>
      </c>
      <c r="H563" s="58">
        <f t="shared" si="62"/>
      </c>
    </row>
    <row r="564" spans="2:8" ht="12.75">
      <c r="B564" s="28">
        <f t="shared" si="56"/>
      </c>
      <c r="C564" s="38">
        <f t="shared" si="57"/>
      </c>
      <c r="D564" s="42">
        <f t="shared" si="58"/>
      </c>
      <c r="E564" s="84">
        <f t="shared" si="59"/>
      </c>
      <c r="F564" s="84">
        <f t="shared" si="60"/>
      </c>
      <c r="G564" s="55">
        <f t="shared" si="61"/>
      </c>
      <c r="H564" s="58">
        <f t="shared" si="62"/>
      </c>
    </row>
    <row r="565" spans="2:8" ht="12.75">
      <c r="B565" s="28">
        <f t="shared" si="56"/>
      </c>
      <c r="C565" s="38">
        <f t="shared" si="57"/>
      </c>
      <c r="D565" s="42">
        <f t="shared" si="58"/>
      </c>
      <c r="E565" s="84">
        <f t="shared" si="59"/>
      </c>
      <c r="F565" s="84">
        <f t="shared" si="60"/>
      </c>
      <c r="G565" s="55">
        <f t="shared" si="61"/>
      </c>
      <c r="H565" s="58">
        <f t="shared" si="62"/>
      </c>
    </row>
    <row r="566" spans="2:8" ht="12.75">
      <c r="B566" s="28">
        <f t="shared" si="56"/>
      </c>
      <c r="C566" s="38">
        <f t="shared" si="57"/>
      </c>
      <c r="D566" s="42">
        <f t="shared" si="58"/>
      </c>
      <c r="E566" s="84">
        <f t="shared" si="59"/>
      </c>
      <c r="F566" s="84">
        <f t="shared" si="60"/>
      </c>
      <c r="G566" s="55">
        <f t="shared" si="61"/>
      </c>
      <c r="H566" s="58">
        <f t="shared" si="62"/>
      </c>
    </row>
    <row r="567" spans="2:8" ht="12.75">
      <c r="B567" s="28">
        <f t="shared" si="56"/>
      </c>
      <c r="C567" s="38">
        <f t="shared" si="57"/>
      </c>
      <c r="D567" s="42">
        <f t="shared" si="58"/>
      </c>
      <c r="E567" s="84">
        <f t="shared" si="59"/>
      </c>
      <c r="F567" s="84">
        <f t="shared" si="60"/>
      </c>
      <c r="G567" s="55">
        <f t="shared" si="61"/>
      </c>
      <c r="H567" s="58">
        <f t="shared" si="62"/>
      </c>
    </row>
    <row r="568" spans="2:8" ht="12.75">
      <c r="B568" s="28">
        <f t="shared" si="56"/>
      </c>
      <c r="C568" s="38">
        <f t="shared" si="57"/>
      </c>
      <c r="D568" s="42">
        <f t="shared" si="58"/>
      </c>
      <c r="E568" s="84">
        <f t="shared" si="59"/>
      </c>
      <c r="F568" s="84">
        <f t="shared" si="60"/>
      </c>
      <c r="G568" s="55">
        <f t="shared" si="61"/>
      </c>
      <c r="H568" s="58">
        <f t="shared" si="62"/>
      </c>
    </row>
    <row r="569" spans="2:8" ht="12.75">
      <c r="B569" s="28">
        <f t="shared" si="56"/>
      </c>
      <c r="C569" s="38">
        <f t="shared" si="57"/>
      </c>
      <c r="D569" s="42">
        <f t="shared" si="58"/>
      </c>
      <c r="E569" s="84">
        <f t="shared" si="59"/>
      </c>
      <c r="F569" s="84">
        <f t="shared" si="60"/>
      </c>
      <c r="G569" s="55">
        <f t="shared" si="61"/>
      </c>
      <c r="H569" s="58">
        <f t="shared" si="62"/>
      </c>
    </row>
    <row r="570" spans="5:6" ht="12.75">
      <c r="E570" s="85"/>
      <c r="F570" s="85"/>
    </row>
    <row r="571" spans="5:6" ht="12.75">
      <c r="E571" s="85"/>
      <c r="F571" s="85"/>
    </row>
    <row r="572" spans="5:6" ht="12.75">
      <c r="E572" s="85"/>
      <c r="F572" s="85"/>
    </row>
    <row r="573" spans="5:6" ht="12.75">
      <c r="E573" s="85"/>
      <c r="F573" s="85"/>
    </row>
    <row r="574" spans="5:6" ht="12.75">
      <c r="E574" s="85"/>
      <c r="F574" s="85"/>
    </row>
    <row r="575" spans="5:6" ht="12.75">
      <c r="E575" s="85"/>
      <c r="F575" s="85"/>
    </row>
    <row r="576" spans="5:6" ht="12.75">
      <c r="E576" s="85"/>
      <c r="F576" s="85"/>
    </row>
    <row r="577" spans="5:6" ht="12.75">
      <c r="E577" s="85"/>
      <c r="F577" s="85"/>
    </row>
    <row r="578" spans="5:6" ht="12.75">
      <c r="E578" s="85"/>
      <c r="F578" s="85"/>
    </row>
    <row r="579" spans="5:6" ht="12.75">
      <c r="E579" s="85"/>
      <c r="F579" s="85"/>
    </row>
    <row r="580" spans="5:6" ht="12.75">
      <c r="E580" s="85"/>
      <c r="F580" s="85"/>
    </row>
    <row r="581" spans="5:6" ht="12.75">
      <c r="E581" s="85"/>
      <c r="F581" s="85"/>
    </row>
    <row r="582" spans="5:6" ht="12.75">
      <c r="E582" s="85"/>
      <c r="F582" s="85"/>
    </row>
    <row r="583" spans="5:6" ht="12.75">
      <c r="E583" s="85"/>
      <c r="F583" s="85"/>
    </row>
    <row r="584" spans="5:6" ht="12.75">
      <c r="E584" s="85"/>
      <c r="F584" s="85"/>
    </row>
    <row r="585" spans="5:6" ht="12.75">
      <c r="E585" s="85"/>
      <c r="F585" s="85"/>
    </row>
    <row r="586" spans="5:6" ht="12.75">
      <c r="E586" s="85"/>
      <c r="F586" s="85"/>
    </row>
    <row r="587" spans="5:6" ht="12.75">
      <c r="E587" s="85"/>
      <c r="F587" s="85"/>
    </row>
    <row r="588" spans="5:6" ht="12.75">
      <c r="E588" s="85"/>
      <c r="F588" s="85"/>
    </row>
    <row r="589" spans="5:6" ht="12.75">
      <c r="E589" s="85"/>
      <c r="F589" s="85"/>
    </row>
    <row r="590" spans="5:6" ht="12.75">
      <c r="E590" s="85"/>
      <c r="F590" s="85"/>
    </row>
    <row r="591" spans="5:6" ht="12.75">
      <c r="E591" s="85"/>
      <c r="F591" s="85"/>
    </row>
    <row r="592" spans="5:6" ht="12.75">
      <c r="E592" s="85"/>
      <c r="F592" s="85"/>
    </row>
    <row r="593" spans="5:6" ht="12.75">
      <c r="E593" s="85"/>
      <c r="F593" s="85"/>
    </row>
    <row r="594" spans="5:6" ht="12.75">
      <c r="E594" s="85"/>
      <c r="F594" s="85"/>
    </row>
    <row r="595" spans="5:6" ht="12.75">
      <c r="E595" s="85"/>
      <c r="F595" s="85"/>
    </row>
    <row r="596" spans="5:6" ht="12.75">
      <c r="E596" s="85"/>
      <c r="F596" s="85"/>
    </row>
    <row r="597" spans="5:6" ht="12.75">
      <c r="E597" s="85"/>
      <c r="F597" s="85"/>
    </row>
    <row r="598" spans="5:6" ht="12.75">
      <c r="E598" s="85"/>
      <c r="F598" s="85"/>
    </row>
    <row r="599" spans="5:6" ht="12.75">
      <c r="E599" s="85"/>
      <c r="F599" s="85"/>
    </row>
    <row r="600" spans="5:6" ht="12.75">
      <c r="E600" s="85"/>
      <c r="F600" s="85"/>
    </row>
    <row r="601" spans="5:6" ht="12.75">
      <c r="E601" s="85"/>
      <c r="F601" s="85"/>
    </row>
    <row r="602" spans="5:6" ht="12.75">
      <c r="E602" s="85"/>
      <c r="F602" s="85"/>
    </row>
    <row r="603" spans="5:6" ht="12.75">
      <c r="E603" s="85"/>
      <c r="F603" s="85"/>
    </row>
    <row r="604" spans="5:6" ht="12.75">
      <c r="E604" s="85"/>
      <c r="F604" s="85"/>
    </row>
    <row r="605" spans="5:6" ht="12.75">
      <c r="E605" s="85"/>
      <c r="F605" s="85"/>
    </row>
    <row r="606" spans="5:6" ht="12.75">
      <c r="E606" s="85"/>
      <c r="F606" s="85"/>
    </row>
    <row r="607" spans="5:6" ht="12.75">
      <c r="E607" s="85"/>
      <c r="F607" s="85"/>
    </row>
    <row r="608" spans="5:6" ht="12.75">
      <c r="E608" s="85"/>
      <c r="F608" s="85"/>
    </row>
    <row r="609" spans="5:6" ht="12.75">
      <c r="E609" s="85"/>
      <c r="F609" s="85"/>
    </row>
    <row r="610" spans="5:6" ht="12.75">
      <c r="E610" s="85"/>
      <c r="F610" s="85"/>
    </row>
    <row r="611" spans="5:6" ht="12.75">
      <c r="E611" s="85"/>
      <c r="F611" s="85"/>
    </row>
    <row r="612" spans="5:6" ht="12.75">
      <c r="E612" s="85"/>
      <c r="F612" s="85"/>
    </row>
    <row r="613" spans="5:6" ht="12.75">
      <c r="E613" s="85"/>
      <c r="F613" s="85"/>
    </row>
    <row r="614" spans="5:6" ht="12.75">
      <c r="E614" s="85"/>
      <c r="F614" s="85"/>
    </row>
    <row r="615" spans="5:6" ht="12.75">
      <c r="E615" s="85"/>
      <c r="F615" s="85"/>
    </row>
    <row r="616" spans="5:6" ht="12.75">
      <c r="E616" s="85"/>
      <c r="F616" s="85"/>
    </row>
    <row r="617" spans="5:6" ht="12.75">
      <c r="E617" s="85"/>
      <c r="F617" s="85"/>
    </row>
    <row r="618" spans="5:6" ht="12.75">
      <c r="E618" s="85"/>
      <c r="F618" s="85"/>
    </row>
    <row r="619" spans="5:6" ht="12.75">
      <c r="E619" s="85"/>
      <c r="F619" s="85"/>
    </row>
    <row r="620" spans="5:6" ht="12.75">
      <c r="E620" s="85"/>
      <c r="F620" s="85"/>
    </row>
    <row r="621" spans="5:6" ht="12.75">
      <c r="E621" s="85"/>
      <c r="F621" s="85"/>
    </row>
    <row r="622" spans="5:6" ht="12.75">
      <c r="E622" s="85"/>
      <c r="F622" s="85"/>
    </row>
    <row r="623" spans="5:6" ht="12.75">
      <c r="E623" s="85"/>
      <c r="F623" s="85"/>
    </row>
    <row r="624" spans="5:6" ht="12.75">
      <c r="E624" s="85"/>
      <c r="F624" s="85"/>
    </row>
    <row r="625" spans="5:6" ht="12.75">
      <c r="E625" s="85"/>
      <c r="F625" s="85"/>
    </row>
    <row r="626" spans="5:6" ht="12.75">
      <c r="E626" s="85"/>
      <c r="F626" s="85"/>
    </row>
    <row r="627" spans="5:6" ht="12.75">
      <c r="E627" s="85"/>
      <c r="F627" s="85"/>
    </row>
    <row r="628" spans="5:6" ht="12.75">
      <c r="E628" s="85"/>
      <c r="F628" s="85"/>
    </row>
    <row r="629" spans="5:6" ht="12.75">
      <c r="E629" s="85"/>
      <c r="F629" s="85"/>
    </row>
    <row r="630" spans="5:6" ht="12.75">
      <c r="E630" s="85"/>
      <c r="F630" s="85"/>
    </row>
    <row r="631" spans="5:6" ht="12.75">
      <c r="E631" s="85"/>
      <c r="F631" s="85"/>
    </row>
    <row r="632" spans="5:6" ht="12.75">
      <c r="E632" s="85"/>
      <c r="F632" s="85"/>
    </row>
    <row r="633" spans="5:6" ht="12.75">
      <c r="E633" s="85"/>
      <c r="F633" s="85"/>
    </row>
    <row r="634" spans="5:6" ht="12.75">
      <c r="E634" s="85"/>
      <c r="F634" s="85"/>
    </row>
    <row r="635" spans="5:6" ht="12.75">
      <c r="E635" s="85"/>
      <c r="F635" s="85"/>
    </row>
    <row r="636" spans="5:6" ht="12.75">
      <c r="E636" s="85"/>
      <c r="F636" s="85"/>
    </row>
    <row r="637" spans="5:6" ht="12.75">
      <c r="E637" s="85"/>
      <c r="F637" s="85"/>
    </row>
    <row r="638" spans="5:6" ht="12.75">
      <c r="E638" s="85"/>
      <c r="F638" s="85"/>
    </row>
    <row r="639" spans="5:6" ht="12.75">
      <c r="E639" s="85"/>
      <c r="F639" s="85"/>
    </row>
    <row r="640" spans="5:6" ht="12.75">
      <c r="E640" s="85"/>
      <c r="F640" s="85"/>
    </row>
    <row r="641" spans="5:6" ht="12.75">
      <c r="E641" s="85"/>
      <c r="F641" s="85"/>
    </row>
    <row r="642" spans="5:6" ht="12.75">
      <c r="E642" s="85"/>
      <c r="F642" s="85"/>
    </row>
    <row r="643" spans="5:6" ht="12.75">
      <c r="E643" s="85"/>
      <c r="F643" s="85"/>
    </row>
    <row r="644" spans="5:6" ht="12.75">
      <c r="E644" s="85"/>
      <c r="F644" s="85"/>
    </row>
    <row r="645" spans="5:6" ht="12.75">
      <c r="E645" s="85"/>
      <c r="F645" s="85"/>
    </row>
    <row r="646" spans="5:6" ht="12.75">
      <c r="E646" s="85"/>
      <c r="F646" s="85"/>
    </row>
    <row r="647" spans="5:6" ht="12.75">
      <c r="E647" s="85"/>
      <c r="F647" s="85"/>
    </row>
    <row r="648" spans="5:6" ht="12.75">
      <c r="E648" s="85"/>
      <c r="F648" s="85"/>
    </row>
    <row r="649" spans="5:6" ht="12.75">
      <c r="E649" s="85"/>
      <c r="F649" s="85"/>
    </row>
    <row r="650" spans="5:6" ht="12.75">
      <c r="E650" s="85"/>
      <c r="F650" s="85"/>
    </row>
    <row r="651" spans="5:6" ht="12.75">
      <c r="E651" s="85"/>
      <c r="F651" s="85"/>
    </row>
    <row r="652" spans="5:6" ht="12.75">
      <c r="E652" s="85"/>
      <c r="F652" s="85"/>
    </row>
    <row r="653" spans="5:6" ht="12.75">
      <c r="E653" s="85"/>
      <c r="F653" s="85"/>
    </row>
    <row r="654" spans="5:6" ht="12.75">
      <c r="E654" s="85"/>
      <c r="F654" s="85"/>
    </row>
    <row r="655" spans="5:6" ht="12.75">
      <c r="E655" s="85"/>
      <c r="F655" s="85"/>
    </row>
    <row r="656" spans="5:6" ht="12.75">
      <c r="E656" s="85"/>
      <c r="F656" s="85"/>
    </row>
    <row r="657" spans="5:6" ht="12.75">
      <c r="E657" s="85"/>
      <c r="F657" s="85"/>
    </row>
    <row r="658" spans="5:6" ht="12.75">
      <c r="E658" s="85"/>
      <c r="F658" s="85"/>
    </row>
    <row r="659" spans="5:6" ht="12.75">
      <c r="E659" s="85"/>
      <c r="F659" s="85"/>
    </row>
    <row r="660" spans="5:6" ht="12.75">
      <c r="E660" s="85"/>
      <c r="F660" s="85"/>
    </row>
    <row r="661" spans="5:6" ht="12.75">
      <c r="E661" s="85"/>
      <c r="F661" s="85"/>
    </row>
    <row r="662" spans="5:6" ht="12.75">
      <c r="E662" s="85"/>
      <c r="F662" s="85"/>
    </row>
    <row r="663" spans="5:6" ht="12.75">
      <c r="E663" s="85"/>
      <c r="F663" s="85"/>
    </row>
    <row r="664" spans="5:6" ht="12.75">
      <c r="E664" s="85"/>
      <c r="F664" s="85"/>
    </row>
    <row r="665" spans="5:6" ht="12.75">
      <c r="E665" s="85"/>
      <c r="F665" s="85"/>
    </row>
    <row r="666" spans="5:6" ht="12.75">
      <c r="E666" s="85"/>
      <c r="F666" s="85"/>
    </row>
    <row r="667" spans="5:6" ht="12.75">
      <c r="E667" s="85"/>
      <c r="F667" s="85"/>
    </row>
    <row r="668" spans="5:6" ht="12.75">
      <c r="E668" s="85"/>
      <c r="F668" s="85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D8" name="Intervallo1"/>
  </protectedRanges>
  <hyperlinks>
    <hyperlink ref="F14:H14" r:id="rId1" tooltip="calcolo interessi preammortamento tecnico e finanziario" display="calcolo interessi preammortamento tecnico e finanziario"/>
    <hyperlink ref="E2:H2" r:id="rId2" tooltip="Finanziamenti e Prestiti Personali Fino a 15 Anni o 180 Rate: Banche che li Erogano" display="Finanziamenti e Prestiti Personali Fino a 15 Anni o 180 Rate"/>
    <hyperlink ref="E3:H3" r:id="rId3" tooltip="Calcolo Rinegoziazione &amp; Surroga Mutuo Finanziamento" display="Calcolo Rinegoziazione &amp; Surroga Mutuo Finanziamento"/>
    <hyperlink ref="E4:H4" r:id="rId4" tooltip="Finanziamento Mutuo Con Pagamento Prima Rata Dopo 6 o 12 Mesi" display="Finanziamento Mutuo Con Pagamento Prima Rata Dopo 6 o 12 Mesi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8"/>
  <headerFooter alignWithMargins="0">
    <oddFooter>&amp;C&amp;11Pagina &amp;P</oddFooter>
  </headerFooter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SocialFin.it</Manager>
  <Company>www.socialfin.it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di calcolo interessi di preammortamento tecnico o finanziario di un mutuo o altro finanziamento con excel xls 2024</dc:title>
  <dc:subject>Foglio xls per calcolare gli interessi di preammortamento tecnico con excel</dc:subject>
  <dc:creator>Socialfin.it</dc:creator>
  <cp:keywords>preammortamento tecnico; preammortamento; ammortamento; calcolo; mutuo; excel; xls; finanziamento; Socialfin.it</cp:keywords>
  <dc:description>Foglio elettronico di calcolo degli interessi di  preammortamento tecnico e finanziario di un mutuo o altro finanziamento con excel xls by Socialfin.it 2024</dc:description>
  <cp:lastModifiedBy>Rodolfo</cp:lastModifiedBy>
  <cp:lastPrinted>2007-08-06T12:26:11Z</cp:lastPrinted>
  <dcterms:created xsi:type="dcterms:W3CDTF">2000-09-27T14:26:38Z</dcterms:created>
  <dcterms:modified xsi:type="dcterms:W3CDTF">2024-01-07T10:06:30Z</dcterms:modified>
  <cp:category>software; applicazione; programma; calcolo; excel; xls; preammortamento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cialfin.it">
    <vt:lpwstr>Calcolo interessi preammortamento tecnico e finanziario</vt:lpwstr>
  </property>
</Properties>
</file>